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https://d.docs.live.net/6a5aad5cee07ac48/Research/Supervision/Andy/Resistance Training Meta-analysis 2/Paper/"/>
    </mc:Choice>
  </mc:AlternateContent>
  <xr:revisionPtr revIDLastSave="0" documentId="8_{4243A125-5876-4CC3-AA71-19316A3F1526}" xr6:coauthVersionLast="47" xr6:coauthVersionMax="47" xr10:uidLastSave="{00000000-0000-0000-0000-000000000000}"/>
  <bookViews>
    <workbookView xWindow="-108" yWindow="-108" windowWidth="23256" windowHeight="12576" tabRatio="500" xr2:uid="{00000000-000D-0000-FFFF-FFFF00000000}"/>
  </bookViews>
  <sheets>
    <sheet name="SF-S0. Contents" sheetId="1" r:id="rId1"/>
    <sheet name="SF-S1. Instructions" sheetId="20" r:id="rId2"/>
    <sheet name="SF-S2. Analysis Tool" sheetId="14" r:id="rId3"/>
    <sheet name="SF-S3. Analysis Tool" sheetId="19"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52" i="19" l="1"/>
  <c r="Q52" i="19"/>
  <c r="V52" i="14"/>
  <c r="R52" i="14"/>
  <c r="U48" i="19"/>
  <c r="Q48" i="19"/>
  <c r="V48" i="14"/>
  <c r="R48" i="14"/>
  <c r="V44" i="14"/>
  <c r="R44" i="14"/>
  <c r="U44" i="19"/>
  <c r="Q44" i="19"/>
  <c r="O52" i="19"/>
  <c r="S52" i="19"/>
  <c r="T52" i="14"/>
  <c r="P52" i="14"/>
  <c r="S48" i="19"/>
  <c r="O48" i="19"/>
  <c r="T48" i="14"/>
  <c r="P48" i="14"/>
  <c r="S44" i="19"/>
  <c r="O44" i="19"/>
  <c r="T44" i="14"/>
  <c r="P44" i="14"/>
  <c r="V32" i="14"/>
  <c r="R32" i="14"/>
  <c r="U32" i="19"/>
  <c r="Q32" i="19"/>
  <c r="U28" i="19"/>
  <c r="Q28" i="19"/>
  <c r="V28" i="14"/>
  <c r="R28" i="14"/>
  <c r="S32" i="19"/>
  <c r="O32" i="19"/>
  <c r="T32" i="14"/>
  <c r="T28" i="14"/>
  <c r="P32" i="14"/>
  <c r="S28" i="19"/>
  <c r="O28" i="19"/>
  <c r="P28" i="14"/>
  <c r="S8" i="19"/>
  <c r="U8" i="19"/>
  <c r="S11" i="19"/>
  <c r="U11" i="19"/>
  <c r="U19" i="19"/>
  <c r="U34" i="19"/>
  <c r="U33" i="19"/>
  <c r="V34" i="19"/>
  <c r="S15" i="19"/>
  <c r="S19" i="19"/>
  <c r="S18" i="19"/>
  <c r="S33" i="19"/>
  <c r="S34" i="19"/>
  <c r="O8" i="19"/>
  <c r="Q11" i="19"/>
  <c r="Q8" i="19"/>
  <c r="O11" i="19"/>
  <c r="Q19" i="19"/>
  <c r="Q34" i="19"/>
  <c r="Q33" i="19"/>
  <c r="Q35" i="19"/>
  <c r="Q43" i="19"/>
  <c r="Q29" i="19"/>
  <c r="Q13" i="19"/>
  <c r="Q39" i="19"/>
  <c r="O15" i="19"/>
  <c r="O18" i="19"/>
  <c r="O34" i="19"/>
  <c r="O35" i="19"/>
  <c r="U12" i="19"/>
  <c r="U16" i="19"/>
  <c r="T8" i="14"/>
  <c r="T11" i="14"/>
  <c r="T16" i="14"/>
  <c r="V11" i="14"/>
  <c r="V8" i="14"/>
  <c r="V19" i="14"/>
  <c r="R8" i="14"/>
  <c r="R11" i="14"/>
  <c r="P11" i="14"/>
  <c r="P8" i="14"/>
  <c r="R16" i="14"/>
  <c r="R19" i="14"/>
  <c r="V34" i="14"/>
  <c r="V33" i="14"/>
  <c r="W34" i="14"/>
  <c r="V43" i="14"/>
  <c r="V12" i="14"/>
  <c r="R13" i="14"/>
  <c r="V16" i="14"/>
  <c r="V29" i="14"/>
  <c r="V39" i="14"/>
  <c r="P15" i="14"/>
  <c r="T15" i="14"/>
  <c r="T19" i="14"/>
  <c r="P16" i="14"/>
  <c r="P18" i="14"/>
  <c r="T18" i="14"/>
  <c r="T33" i="14"/>
  <c r="T34" i="14"/>
  <c r="R34" i="14"/>
  <c r="R33" i="14"/>
  <c r="R35" i="14"/>
  <c r="R43" i="14"/>
  <c r="R29" i="14"/>
  <c r="R39" i="14"/>
  <c r="P34" i="14"/>
  <c r="P35" i="14"/>
  <c r="T9" i="14"/>
  <c r="U43" i="19"/>
  <c r="U29" i="19"/>
  <c r="U39" i="19"/>
  <c r="Q16" i="19"/>
  <c r="S16" i="19"/>
  <c r="U54" i="19"/>
  <c r="U50" i="19"/>
  <c r="U46" i="19"/>
  <c r="O13" i="19"/>
  <c r="O16" i="19"/>
  <c r="S12" i="19"/>
  <c r="O19" i="19"/>
  <c r="S38" i="19"/>
  <c r="S42" i="19"/>
  <c r="S54" i="19"/>
  <c r="S50" i="19"/>
  <c r="S46" i="19"/>
  <c r="Q46" i="19"/>
  <c r="O38" i="19"/>
  <c r="O42" i="19"/>
  <c r="O54" i="19"/>
  <c r="O50" i="19"/>
  <c r="P13" i="14"/>
  <c r="P38" i="14"/>
  <c r="P42" i="14"/>
  <c r="P46" i="14"/>
  <c r="O46" i="19"/>
  <c r="V54" i="14"/>
  <c r="V50" i="14"/>
  <c r="V46" i="14"/>
  <c r="T12" i="14"/>
  <c r="P19" i="14"/>
  <c r="T38" i="14"/>
  <c r="T42" i="14"/>
  <c r="T54" i="14"/>
  <c r="T50" i="14"/>
  <c r="T46" i="14"/>
  <c r="R54" i="14"/>
  <c r="R50" i="14"/>
  <c r="R46" i="14"/>
  <c r="P54" i="14"/>
  <c r="Q54" i="19"/>
  <c r="Q50" i="19"/>
  <c r="U42" i="19"/>
  <c r="Q42" i="19"/>
  <c r="U38" i="19"/>
  <c r="Q38" i="19"/>
  <c r="U18" i="19"/>
  <c r="Q18" i="19"/>
  <c r="U15" i="19"/>
  <c r="Q15" i="19"/>
  <c r="P50" i="14"/>
  <c r="V42" i="14"/>
  <c r="R42" i="14"/>
  <c r="V38" i="14"/>
  <c r="R38" i="14"/>
  <c r="V18" i="14"/>
  <c r="R18" i="14"/>
  <c r="R15" i="14"/>
  <c r="V15" i="14"/>
</calcChain>
</file>

<file path=xl/sharedStrings.xml><?xml version="1.0" encoding="utf-8"?>
<sst xmlns="http://schemas.openxmlformats.org/spreadsheetml/2006/main" count="205" uniqueCount="79">
  <si>
    <t>Sheet Label</t>
  </si>
  <si>
    <t>Workbook Contents</t>
  </si>
  <si>
    <t>Brief description</t>
  </si>
  <si>
    <t>Supplementary File</t>
  </si>
  <si>
    <t>Outcome Measure</t>
  </si>
  <si>
    <t>Effect size selection and assessment of strength and conditioning interventions: A Bayesian meta-analysis and interpretation approach.</t>
  </si>
  <si>
    <t>Version 1. 11/08/21</t>
  </si>
  <si>
    <t>SF-S1. Analysis tool instructions</t>
  </si>
  <si>
    <t>Reflection</t>
  </si>
  <si>
    <t>Pre-Intervention Intervention Group</t>
  </si>
  <si>
    <t>Post-Intervention Intervention Group</t>
  </si>
  <si>
    <t>Pre-Intervention Control Group</t>
  </si>
  <si>
    <t>Post-Intervention Control Group</t>
  </si>
  <si>
    <t>Participant ID</t>
  </si>
  <si>
    <t>Select the outcome measure type, number of participants and reflection</t>
  </si>
  <si>
    <t>Number of intervention participants</t>
  </si>
  <si>
    <t>Number of control participants</t>
  </si>
  <si>
    <t>SF-S2. Analysis tool individual    
            data</t>
  </si>
  <si>
    <t>SF-S3. Analysis tool summary    
            data</t>
  </si>
  <si>
    <t>Worksheet for data entry and calculation of posterior estimates and probabilities based on raw data collected from individuals completing the same intervention.</t>
  </si>
  <si>
    <t>Worksheet for data entry and calculation of posterior estimates and probabilities based on summary data (e.g. mean and standard deviation) collected from a group of individuals completing the same intervention.</t>
  </si>
  <si>
    <t xml:space="preserve">SF-S2 </t>
  </si>
  <si>
    <t>Intervention Pre mean</t>
  </si>
  <si>
    <t>Intervention Post mean</t>
  </si>
  <si>
    <t>Control Pre mean</t>
  </si>
  <si>
    <t>Control Post mean</t>
  </si>
  <si>
    <t>Standardised mean difference</t>
  </si>
  <si>
    <t>Percentage improvement</t>
  </si>
  <si>
    <t xml:space="preserve">Control adjusted </t>
  </si>
  <si>
    <t>Standard error</t>
  </si>
  <si>
    <t>Intervention Pre sd</t>
  </si>
  <si>
    <t>Intervention Post sd</t>
  </si>
  <si>
    <t>Control Pre sd</t>
  </si>
  <si>
    <t>Control Post sd</t>
  </si>
  <si>
    <t>Individual participant data entry</t>
  </si>
  <si>
    <t xml:space="preserve">                 Input pre- and post-intervention data for the intervention group 
                 and if available the control group</t>
  </si>
  <si>
    <t xml:space="preserve">          Output: Effect sizes calculated directly from data</t>
  </si>
  <si>
    <t xml:space="preserve">                  Output: Bayesian posterior distribution of effect sizes and calculated probabilities</t>
  </si>
  <si>
    <t>Bayesian Analysis Tool: Individual Data</t>
  </si>
  <si>
    <t>Steps 3 and 4 will populate automatically once steps 1 and 2 are complete</t>
  </si>
  <si>
    <t>Prior mean</t>
  </si>
  <si>
    <t>Prior  sd</t>
  </si>
  <si>
    <t>Posterior mean</t>
  </si>
  <si>
    <t>Posterior  sd</t>
  </si>
  <si>
    <t>n0</t>
  </si>
  <si>
    <t>sigma^2</t>
  </si>
  <si>
    <t>Probability of small or greater</t>
  </si>
  <si>
    <t>Probability of medium or greater</t>
  </si>
  <si>
    <t>Probability of large or greater</t>
  </si>
  <si>
    <t>Group data entry</t>
  </si>
  <si>
    <t>Post-Intervention  Group Sd</t>
  </si>
  <si>
    <t>Pre-Intervention Group Sd</t>
  </si>
  <si>
    <t>Pre-Intervention Group Mean</t>
  </si>
  <si>
    <t>Post-Intervention Group Mean</t>
  </si>
  <si>
    <t>Pre-Control Group Mean</t>
  </si>
  <si>
    <t>Pre-Control Group Sd</t>
  </si>
  <si>
    <t>Post-Control Group Mean</t>
  </si>
  <si>
    <t>Post-Control Group Sd</t>
  </si>
  <si>
    <t xml:space="preserve">                 Input pre- and post-intervention mean and standard deviation values for 
                 the intervention group and if available the control group</t>
  </si>
  <si>
    <t>Select the outcome measure type, number of participants, reflection and correlation between prea and post scores</t>
  </si>
  <si>
    <t>Correlation intervention</t>
  </si>
  <si>
    <t>Correlation control</t>
  </si>
  <si>
    <t xml:space="preserve">This file serves as a 'blank template' for up to 250 participants. Simply complete steps 1 and 2, plugging in the appropriate values (step 1) and copying and pasting the raw data (step 2). Only enter values in the yellow highlighted boxes. Ensure data is copied starting from participant 1. </t>
  </si>
  <si>
    <t>This file serves as a 'blank template' to include the summary data from a single study. Simply complete steps 1 and 2, plugging in the appropriate values.</t>
  </si>
  <si>
    <t>Creator: Paul Swinton</t>
  </si>
  <si>
    <t>Worksheet providing instructions and overview of analysis tool and equations used.</t>
  </si>
  <si>
    <t>=IF(H23="","",(S12*C17*((U8-S8)/S11)))</t>
  </si>
  <si>
    <t>Stage 1: Use raw or summary data from intervention to calculate study independent effect sizes (both standardised mean difference and percentage change) and their associated within-study variance</t>
  </si>
  <si>
    <t xml:space="preserve">Stage 2: The prior distribution is re-expressed so that the amount of information contained is equivalent to the new intervention with n participants. </t>
  </si>
  <si>
    <t xml:space="preserve">Stage 3: The normally distributed prior and study specific data are combined to produce a normally distributed posterior. </t>
  </si>
  <si>
    <t xml:space="preserve">Stage 4: The probability that the posterior distribution equals or exceeds context specific small, medium and large thresholds are calculated. </t>
  </si>
  <si>
    <t xml:space="preserve">The stages used in this tool comprise the following: </t>
  </si>
  <si>
    <t xml:space="preserve">Stage 1 </t>
  </si>
  <si>
    <t>Stage 2</t>
  </si>
  <si>
    <t>Stage 3</t>
  </si>
  <si>
    <t>Stage 4</t>
  </si>
  <si>
    <t xml:space="preserve">With a normally distributed posterior the probability that the effect size exceeds certain thresholds or lies between two specific values can be easily calculated. </t>
  </si>
  <si>
    <t xml:space="preserve">The purpose of this supplementary file (SF) is to provide a tool to implement a Bayesian approach for estimating the effectiveness of strength and conditioning (S&amp;C) interventions. The SF uses the meta-analysis work of Swinton et al (2021a) and Swinton et al (2021b) to build informative priors, which are then combined with pre- and post-intervention data collected by researchers and practitioners to obtain posterior estimates of the effectiveness of the intervention, providing probabilitsitc interpretations (e.g. probability of a small, medium and large effect) based on S&amp;C context specific thresholds (e.g. strength, sprint, jump and power based outcomes). The SF calculates both standardised mean difference and percentage improvement effect sizes with adjustment for control group data if available. </t>
  </si>
  <si>
    <t>Standard analyses of effect sizes suffer from multiple limitations including: 1) omission of uncertainty in estimates; 2) independence of analyses (e.g. each calculation starts anew withough including prior information); and 3) qualitative interpretation of effect sizes (e.g. labelling as "small", "medium" or "large") are based on arbitrary thresholds. The tool presented in this SF attempts to address each of these limitations. The meta-analyses of Swinton et al (2021a) and Swinton et al (2021b) identified small, medium and large effect size thresholds for the main testing outcomes in S&amp;C. The meta-analyses also quantified prior distributions for each outcome type, such that new data can be combined with these priors so that analyses are not continually started anew and benefit from the knowledge of the most likely effect size values. The generation of posterior distributions are then used to express  uncertainty in effect size estimates and calculate the probability that the intervention exceeds the context specific small, medium and large thresholds. The tool employs both standardised mean difference and percentage improvement effect sizes that feature different strengths and weaknesses (Swinton et 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</si>
</sst>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0000000"/>
    <numFmt numFmtId="167" formatCode="0.000000"/>
    <numFmt numFmtId="168" formatCode="0.000000000"/>
    <numFmt numFmtId="169" formatCode="0.0000000"/>
  </numFmts>
  <fonts count="33" x14ac:knownFonts="1">
    <font>
      <sz val="12"/>
      <color theme="1"/>
      <name val="Calibri"/>
      <family val="2"/>
      <scheme val="minor"/>
    </font>
    <font>
      <sz val="12"/>
      <color theme="1"/>
      <name val="Times New Roman"/>
      <family val="1"/>
    </font>
    <font>
      <b/>
      <sz val="12"/>
      <color theme="1"/>
      <name val="Times New Roman"/>
      <family val="1"/>
    </font>
    <font>
      <u/>
      <sz val="12"/>
      <color theme="10"/>
      <name val="Calibri"/>
      <family val="2"/>
      <scheme val="minor"/>
    </font>
    <font>
      <u/>
      <sz val="12"/>
      <color theme="11"/>
      <name val="Calibri"/>
      <family val="2"/>
      <scheme val="minor"/>
    </font>
    <font>
      <b/>
      <sz val="18"/>
      <color theme="1"/>
      <name val="Helvetica"/>
      <family val="2"/>
    </font>
    <font>
      <sz val="12"/>
      <color theme="1"/>
      <name val="Helvetica"/>
      <family val="2"/>
    </font>
    <font>
      <b/>
      <sz val="12"/>
      <color theme="1"/>
      <name val="Helvetica"/>
      <family val="2"/>
    </font>
    <font>
      <sz val="11"/>
      <color theme="1"/>
      <name val="Helvetica"/>
      <family val="2"/>
    </font>
    <font>
      <i/>
      <sz val="12"/>
      <color theme="1"/>
      <name val="Helvetica"/>
      <family val="2"/>
    </font>
    <font>
      <sz val="10"/>
      <color theme="1"/>
      <name val="Helvetica"/>
      <family val="2"/>
    </font>
    <font>
      <b/>
      <sz val="13"/>
      <color theme="1"/>
      <name val="Helvetica"/>
      <family val="2"/>
    </font>
    <font>
      <b/>
      <sz val="11"/>
      <color theme="1"/>
      <name val="Helvetica"/>
      <family val="2"/>
    </font>
    <font>
      <b/>
      <sz val="14"/>
      <color theme="1"/>
      <name val="Helvetica"/>
      <family val="2"/>
    </font>
    <font>
      <b/>
      <sz val="16"/>
      <color theme="1"/>
      <name val="Helvetica"/>
      <family val="2"/>
    </font>
    <font>
      <b/>
      <sz val="14"/>
      <color theme="0"/>
      <name val="Helvetica"/>
      <family val="2"/>
    </font>
    <font>
      <b/>
      <sz val="18"/>
      <color theme="0"/>
      <name val="Helvetica"/>
      <family val="2"/>
    </font>
    <font>
      <sz val="14"/>
      <color theme="1"/>
      <name val="Helvetica"/>
      <family val="2"/>
    </font>
    <font>
      <sz val="16"/>
      <color theme="1"/>
      <name val="Helvetica"/>
      <family val="2"/>
    </font>
    <font>
      <b/>
      <sz val="20"/>
      <color theme="1"/>
      <name val="Helvetica"/>
      <family val="2"/>
    </font>
    <font>
      <b/>
      <sz val="16"/>
      <color theme="1"/>
      <name val="Calibri"/>
      <family val="2"/>
      <scheme val="minor"/>
    </font>
    <font>
      <i/>
      <sz val="14"/>
      <color theme="0"/>
      <name val="Helvetica"/>
      <family val="2"/>
    </font>
    <font>
      <sz val="20"/>
      <color theme="1"/>
      <name val="Times New Roman"/>
      <family val="1"/>
    </font>
    <font>
      <b/>
      <sz val="16"/>
      <color theme="1"/>
      <name val="Helvetica"/>
    </font>
    <font>
      <b/>
      <sz val="18"/>
      <color theme="0"/>
      <name val="Helvetica"/>
    </font>
    <font>
      <b/>
      <sz val="12"/>
      <color theme="1"/>
      <name val="Helvetica"/>
    </font>
    <font>
      <b/>
      <sz val="14"/>
      <color theme="1"/>
      <name val="Helvetica"/>
    </font>
    <font>
      <sz val="12"/>
      <name val="Helvetica"/>
    </font>
    <font>
      <b/>
      <sz val="12"/>
      <name val="Helvetica"/>
    </font>
    <font>
      <b/>
      <sz val="14"/>
      <name val="Helvetica"/>
      <family val="2"/>
    </font>
    <font>
      <sz val="12"/>
      <color theme="0"/>
      <name val="Helvetica"/>
    </font>
    <font>
      <sz val="12"/>
      <color theme="0"/>
      <name val="Helvetica"/>
      <family val="2"/>
    </font>
    <font>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s>
  <borders count="16">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s>
  <cellStyleXfs count="10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86">
    <xf numFmtId="0" fontId="0" fillId="0" borderId="0" xfId="0"/>
    <xf numFmtId="0" fontId="1" fillId="0" borderId="0" xfId="0" applyFont="1"/>
    <xf numFmtId="0" fontId="1" fillId="0" borderId="0" xfId="0" applyFont="1" applyAlignment="1">
      <alignment vertical="center"/>
    </xf>
    <xf numFmtId="0" fontId="1" fillId="0" borderId="0" xfId="0" applyFont="1" applyBorder="1"/>
    <xf numFmtId="0" fontId="6" fillId="0" borderId="0" xfId="0" applyFont="1" applyAlignment="1">
      <alignment vertical="center"/>
    </xf>
    <xf numFmtId="0" fontId="6" fillId="0" borderId="0" xfId="0" applyFont="1" applyAlignment="1">
      <alignment horizontal="center" vertical="center"/>
    </xf>
    <xf numFmtId="0" fontId="7" fillId="0" borderId="5" xfId="0" applyFont="1" applyBorder="1" applyAlignment="1">
      <alignment horizontal="center" vertical="center"/>
    </xf>
    <xf numFmtId="0" fontId="6"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13" fillId="0" borderId="4" xfId="0" applyFont="1" applyBorder="1" applyAlignment="1">
      <alignment horizontal="right" vertical="center" wrapText="1"/>
    </xf>
    <xf numFmtId="0" fontId="6" fillId="0" borderId="0" xfId="0" applyFont="1" applyBorder="1" applyAlignment="1">
      <alignment vertical="center"/>
    </xf>
    <xf numFmtId="0" fontId="6" fillId="0" borderId="8" xfId="0" applyFont="1" applyBorder="1" applyAlignment="1">
      <alignment vertical="center"/>
    </xf>
    <xf numFmtId="0" fontId="5" fillId="0" borderId="0" xfId="0" applyFont="1" applyFill="1" applyAlignment="1">
      <alignment vertical="center"/>
    </xf>
    <xf numFmtId="0" fontId="1" fillId="0" borderId="0" xfId="0" applyFont="1" applyAlignment="1">
      <alignment horizontal="left"/>
    </xf>
    <xf numFmtId="0" fontId="6" fillId="0" borderId="5" xfId="0" applyFont="1" applyBorder="1" applyAlignment="1">
      <alignment vertical="center"/>
    </xf>
    <xf numFmtId="0" fontId="6" fillId="0" borderId="3" xfId="0" applyFont="1" applyBorder="1" applyAlignment="1">
      <alignment vertical="center"/>
    </xf>
    <xf numFmtId="0" fontId="6" fillId="0" borderId="12" xfId="0" applyFont="1" applyBorder="1" applyAlignment="1">
      <alignment vertical="center"/>
    </xf>
    <xf numFmtId="0" fontId="6" fillId="2" borderId="4" xfId="0" applyFont="1" applyFill="1" applyBorder="1" applyAlignment="1">
      <alignment vertical="center"/>
    </xf>
    <xf numFmtId="0" fontId="6" fillId="2" borderId="7" xfId="0" applyFont="1" applyFill="1" applyBorder="1" applyAlignment="1">
      <alignment vertical="center"/>
    </xf>
    <xf numFmtId="0" fontId="6" fillId="0" borderId="5" xfId="0" applyFont="1" applyFill="1" applyBorder="1" applyAlignment="1">
      <alignment vertical="center"/>
    </xf>
    <xf numFmtId="49" fontId="6" fillId="0" borderId="3" xfId="0" applyNumberFormat="1" applyFont="1" applyBorder="1" applyAlignment="1">
      <alignment horizontal="center" vertical="center"/>
    </xf>
    <xf numFmtId="0" fontId="17" fillId="0" borderId="0" xfId="0" applyFont="1" applyBorder="1" applyAlignment="1">
      <alignment vertical="center"/>
    </xf>
    <xf numFmtId="0" fontId="16" fillId="2" borderId="4" xfId="0" applyFont="1" applyFill="1" applyBorder="1" applyAlignment="1">
      <alignment vertical="center"/>
    </xf>
    <xf numFmtId="0" fontId="16" fillId="2" borderId="7" xfId="0" applyFont="1" applyFill="1" applyBorder="1" applyAlignment="1">
      <alignment vertical="center"/>
    </xf>
    <xf numFmtId="0" fontId="7" fillId="4" borderId="0" xfId="0" applyFont="1" applyFill="1" applyBorder="1" applyAlignment="1">
      <alignment horizontal="center" vertical="center"/>
    </xf>
    <xf numFmtId="0" fontId="1" fillId="0" borderId="0" xfId="0" applyFont="1" applyFill="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Fill="1" applyBorder="1" applyAlignment="1">
      <alignment horizontal="center" vertical="center"/>
    </xf>
    <xf numFmtId="0" fontId="6" fillId="0" borderId="3" xfId="0" applyFont="1" applyBorder="1" applyAlignment="1">
      <alignment horizontal="center" vertical="center"/>
    </xf>
    <xf numFmtId="0" fontId="7" fillId="4"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7" fillId="0" borderId="0"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7" fillId="0" borderId="5" xfId="0" applyNumberFormat="1" applyFont="1" applyFill="1" applyBorder="1" applyAlignment="1">
      <alignment horizontal="center" vertical="center"/>
    </xf>
    <xf numFmtId="0" fontId="5" fillId="0" borderId="0" xfId="0" applyFont="1" applyFill="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8" fillId="0" borderId="0" xfId="0" applyFont="1" applyFill="1" applyAlignment="1">
      <alignment vertical="center"/>
    </xf>
    <xf numFmtId="0" fontId="22" fillId="0" borderId="0" xfId="0" applyFont="1"/>
    <xf numFmtId="0" fontId="22" fillId="0" borderId="0" xfId="0" applyFont="1" applyBorder="1"/>
    <xf numFmtId="0" fontId="7" fillId="5" borderId="1" xfId="0" applyFont="1" applyFill="1" applyBorder="1" applyAlignment="1">
      <alignment horizontal="left" vertical="center"/>
    </xf>
    <xf numFmtId="0" fontId="7" fillId="4" borderId="0" xfId="0" applyFont="1" applyFill="1" applyBorder="1" applyAlignment="1">
      <alignment horizontal="left" vertical="center"/>
    </xf>
    <xf numFmtId="0" fontId="1" fillId="4" borderId="0" xfId="0" applyFont="1" applyFill="1" applyAlignment="1">
      <alignment vertical="center"/>
    </xf>
    <xf numFmtId="0" fontId="7" fillId="5" borderId="2" xfId="0" applyFont="1" applyFill="1" applyBorder="1" applyAlignment="1">
      <alignment horizontal="left" vertical="center"/>
    </xf>
    <xf numFmtId="0" fontId="7" fillId="0" borderId="3" xfId="0" applyFont="1" applyFill="1" applyBorder="1" applyAlignment="1">
      <alignment horizontal="left" vertical="center"/>
    </xf>
    <xf numFmtId="0" fontId="14" fillId="5" borderId="4" xfId="0" applyFont="1" applyFill="1" applyBorder="1" applyAlignment="1">
      <alignment horizontal="left" vertical="center"/>
    </xf>
    <xf numFmtId="0" fontId="14" fillId="5" borderId="1" xfId="0" applyFont="1" applyFill="1" applyBorder="1" applyAlignment="1">
      <alignment horizontal="left" vertical="center"/>
    </xf>
    <xf numFmtId="0" fontId="14" fillId="0" borderId="0" xfId="0" applyFont="1" applyFill="1" applyBorder="1" applyAlignment="1">
      <alignment horizontal="left" vertical="center"/>
    </xf>
    <xf numFmtId="0" fontId="23" fillId="0" borderId="5" xfId="0" applyFont="1" applyBorder="1" applyAlignment="1">
      <alignment horizontal="left" vertical="center"/>
    </xf>
    <xf numFmtId="0" fontId="17" fillId="4" borderId="0" xfId="0" applyFont="1" applyFill="1" applyBorder="1" applyAlignment="1">
      <alignment horizontal="center" vertical="center"/>
    </xf>
    <xf numFmtId="49" fontId="17" fillId="0" borderId="0" xfId="0" applyNumberFormat="1" applyFont="1" applyFill="1" applyBorder="1" applyAlignment="1">
      <alignment horizontal="center" vertical="center"/>
    </xf>
    <xf numFmtId="0" fontId="17" fillId="4" borderId="0" xfId="0" applyFont="1" applyFill="1" applyBorder="1" applyAlignment="1">
      <alignment vertical="center"/>
    </xf>
    <xf numFmtId="0" fontId="13" fillId="4" borderId="0" xfId="0" applyFont="1" applyFill="1" applyBorder="1" applyAlignment="1">
      <alignment vertical="center"/>
    </xf>
    <xf numFmtId="2" fontId="17" fillId="4" borderId="0" xfId="0" applyNumberFormat="1" applyFont="1" applyFill="1" applyBorder="1" applyAlignment="1">
      <alignment horizontal="center" vertical="center"/>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6" fillId="4" borderId="0" xfId="0" applyFont="1" applyFill="1" applyBorder="1" applyAlignment="1">
      <alignment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6" fillId="0" borderId="14" xfId="0" applyFont="1" applyBorder="1" applyAlignment="1">
      <alignment vertical="center"/>
    </xf>
    <xf numFmtId="0" fontId="11" fillId="0" borderId="6" xfId="0" applyFont="1" applyFill="1" applyBorder="1" applyAlignment="1">
      <alignment horizontal="center" vertical="center" wrapText="1"/>
    </xf>
    <xf numFmtId="0" fontId="6" fillId="4" borderId="5" xfId="0" applyFont="1" applyFill="1" applyBorder="1" applyAlignment="1">
      <alignment horizontal="center" vertical="center"/>
    </xf>
    <xf numFmtId="49" fontId="13" fillId="4" borderId="0" xfId="0" applyNumberFormat="1" applyFont="1" applyFill="1" applyBorder="1" applyAlignment="1">
      <alignment horizontal="left" vertical="center" wrapText="1"/>
    </xf>
    <xf numFmtId="49" fontId="13" fillId="4" borderId="3" xfId="0" applyNumberFormat="1" applyFont="1" applyFill="1" applyBorder="1" applyAlignment="1">
      <alignment horizontal="left" vertical="center" wrapText="1"/>
    </xf>
    <xf numFmtId="0" fontId="13" fillId="4" borderId="7" xfId="0" applyFont="1" applyFill="1" applyBorder="1" applyAlignment="1">
      <alignment horizontal="right" vertical="center"/>
    </xf>
    <xf numFmtId="0" fontId="6" fillId="4" borderId="0" xfId="0" applyFont="1" applyFill="1" applyBorder="1" applyAlignment="1">
      <alignment horizontal="center" vertical="center"/>
    </xf>
    <xf numFmtId="49" fontId="6" fillId="4" borderId="0"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4" fillId="3" borderId="0" xfId="0" applyFont="1" applyFill="1" applyBorder="1" applyAlignment="1">
      <alignment horizontal="center" vertical="center"/>
    </xf>
    <xf numFmtId="0" fontId="5" fillId="4" borderId="0" xfId="0" applyFont="1" applyFill="1" applyBorder="1" applyAlignment="1">
      <alignment vertical="center"/>
    </xf>
    <xf numFmtId="49" fontId="26" fillId="2" borderId="6" xfId="0" applyNumberFormat="1" applyFont="1" applyFill="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2" fontId="25" fillId="6" borderId="6" xfId="0" applyNumberFormat="1" applyFont="1" applyFill="1" applyBorder="1" applyAlignment="1">
      <alignment horizontal="center" vertical="center"/>
    </xf>
    <xf numFmtId="0" fontId="23" fillId="0" borderId="0" xfId="0" applyFont="1" applyAlignment="1">
      <alignment vertical="center"/>
    </xf>
    <xf numFmtId="0" fontId="25" fillId="6" borderId="6" xfId="0" applyFont="1" applyFill="1" applyBorder="1" applyAlignment="1">
      <alignment horizontal="center" vertical="center"/>
    </xf>
    <xf numFmtId="49" fontId="6" fillId="0" borderId="0" xfId="0" applyNumberFormat="1" applyFont="1" applyBorder="1" applyAlignment="1">
      <alignment vertical="center"/>
    </xf>
    <xf numFmtId="167" fontId="6" fillId="0" borderId="0" xfId="0" applyNumberFormat="1" applyFont="1" applyBorder="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8" fillId="0" borderId="0" xfId="0" applyFont="1" applyBorder="1" applyAlignment="1">
      <alignment horizontal="center" vertical="center"/>
    </xf>
    <xf numFmtId="0" fontId="27" fillId="0" borderId="0" xfId="0" applyFont="1" applyBorder="1" applyAlignment="1">
      <alignment horizontal="center" vertical="center"/>
    </xf>
    <xf numFmtId="2" fontId="28" fillId="6" borderId="6" xfId="0" applyNumberFormat="1" applyFont="1" applyFill="1" applyBorder="1" applyAlignment="1">
      <alignment horizontal="center" vertical="center"/>
    </xf>
    <xf numFmtId="0" fontId="28" fillId="0" borderId="13" xfId="0" applyFont="1" applyBorder="1" applyAlignment="1">
      <alignment horizontal="center" vertical="center"/>
    </xf>
    <xf numFmtId="0" fontId="28" fillId="0" borderId="6" xfId="0" applyFont="1" applyBorder="1" applyAlignment="1">
      <alignment horizontal="center" vertical="center"/>
    </xf>
    <xf numFmtId="0" fontId="28" fillId="0" borderId="14" xfId="0" applyFont="1" applyBorder="1" applyAlignment="1">
      <alignment horizontal="center" vertical="center"/>
    </xf>
    <xf numFmtId="2" fontId="28" fillId="6" borderId="6" xfId="0" applyNumberFormat="1" applyFont="1" applyFill="1" applyBorder="1" applyAlignment="1">
      <alignment horizontal="center" vertical="center" wrapText="1"/>
    </xf>
    <xf numFmtId="164" fontId="25" fillId="6" borderId="6" xfId="0" applyNumberFormat="1" applyFont="1" applyFill="1" applyBorder="1" applyAlignment="1">
      <alignment horizontal="center" vertical="center"/>
    </xf>
    <xf numFmtId="0" fontId="6" fillId="6" borderId="2" xfId="0" applyFont="1" applyFill="1" applyBorder="1" applyAlignment="1">
      <alignment vertical="center"/>
    </xf>
    <xf numFmtId="0" fontId="6" fillId="6" borderId="12" xfId="0" applyFont="1" applyFill="1" applyBorder="1" applyAlignment="1">
      <alignment vertical="center"/>
    </xf>
    <xf numFmtId="49" fontId="25" fillId="2" borderId="6" xfId="0" applyNumberFormat="1" applyFont="1" applyFill="1" applyBorder="1" applyAlignment="1">
      <alignment horizontal="center" vertical="center"/>
    </xf>
    <xf numFmtId="168" fontId="6" fillId="0" borderId="0" xfId="0" applyNumberFormat="1" applyFont="1" applyAlignment="1">
      <alignment vertical="center"/>
    </xf>
    <xf numFmtId="0" fontId="0" fillId="2" borderId="6" xfId="0" applyFill="1" applyBorder="1"/>
    <xf numFmtId="0" fontId="16" fillId="2" borderId="5" xfId="0" applyFont="1" applyFill="1" applyBorder="1" applyAlignment="1">
      <alignment vertical="center"/>
    </xf>
    <xf numFmtId="49" fontId="13" fillId="4" borderId="0" xfId="0" applyNumberFormat="1" applyFont="1" applyFill="1" applyBorder="1" applyAlignment="1">
      <alignment horizontal="center" vertical="center" wrapText="1"/>
    </xf>
    <xf numFmtId="0" fontId="13" fillId="4" borderId="5" xfId="0" applyFont="1" applyFill="1" applyBorder="1" applyAlignment="1">
      <alignment horizontal="right" vertical="center"/>
    </xf>
    <xf numFmtId="0" fontId="6" fillId="4" borderId="3" xfId="0" applyFont="1" applyFill="1" applyBorder="1" applyAlignment="1">
      <alignment horizontal="center" vertical="center"/>
    </xf>
    <xf numFmtId="0" fontId="6" fillId="4" borderId="3" xfId="0" applyFont="1" applyFill="1" applyBorder="1" applyAlignment="1">
      <alignment vertical="center"/>
    </xf>
    <xf numFmtId="0" fontId="6" fillId="4" borderId="7" xfId="0" applyFont="1" applyFill="1" applyBorder="1" applyAlignment="1">
      <alignment horizontal="center" vertical="center"/>
    </xf>
    <xf numFmtId="0" fontId="17" fillId="4" borderId="8" xfId="0" applyFont="1" applyFill="1" applyBorder="1" applyAlignment="1">
      <alignment horizontal="center" vertical="center"/>
    </xf>
    <xf numFmtId="2" fontId="17" fillId="4" borderId="8" xfId="0" applyNumberFormat="1" applyFont="1" applyFill="1" applyBorder="1" applyAlignment="1">
      <alignment horizontal="center" vertical="center"/>
    </xf>
    <xf numFmtId="0" fontId="6" fillId="4" borderId="12" xfId="0" applyFont="1" applyFill="1" applyBorder="1" applyAlignment="1">
      <alignment vertical="center"/>
    </xf>
    <xf numFmtId="0" fontId="13" fillId="4" borderId="4" xfId="0" applyFont="1" applyFill="1" applyBorder="1" applyAlignment="1">
      <alignment horizontal="right" vertical="center" wrapText="1"/>
    </xf>
    <xf numFmtId="0" fontId="6" fillId="4" borderId="5" xfId="0" applyFont="1" applyFill="1" applyBorder="1" applyAlignment="1">
      <alignment horizontal="center" vertical="center" wrapText="1"/>
    </xf>
    <xf numFmtId="0" fontId="13" fillId="4" borderId="5"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5" fillId="4" borderId="0" xfId="0" applyFont="1" applyFill="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49" fontId="6" fillId="2" borderId="6" xfId="0" applyNumberFormat="1" applyFont="1" applyFill="1" applyBorder="1" applyAlignment="1">
      <alignment horizontal="center" vertical="center"/>
    </xf>
    <xf numFmtId="0" fontId="13" fillId="2" borderId="6" xfId="0" applyFont="1" applyFill="1" applyBorder="1" applyAlignment="1">
      <alignment horizontal="center" vertical="center"/>
    </xf>
    <xf numFmtId="0" fontId="6" fillId="4" borderId="4" xfId="0" applyFont="1" applyFill="1" applyBorder="1" applyAlignment="1">
      <alignmen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6" fillId="4" borderId="5" xfId="0" applyFont="1" applyFill="1" applyBorder="1" applyAlignment="1">
      <alignment vertical="center"/>
    </xf>
    <xf numFmtId="0" fontId="13" fillId="4" borderId="0"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6" fillId="4" borderId="7" xfId="0" applyFont="1" applyFill="1" applyBorder="1" applyAlignment="1">
      <alignment vertical="center"/>
    </xf>
    <xf numFmtId="0" fontId="13" fillId="4" borderId="8"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6" fillId="4" borderId="9" xfId="0" applyFont="1" applyFill="1" applyBorder="1" applyAlignment="1">
      <alignment vertical="center"/>
    </xf>
    <xf numFmtId="0" fontId="6" fillId="4" borderId="11" xfId="0" applyFont="1" applyFill="1" applyBorder="1" applyAlignment="1">
      <alignment vertical="center"/>
    </xf>
    <xf numFmtId="165" fontId="13" fillId="4" borderId="11" xfId="0" applyNumberFormat="1" applyFont="1" applyFill="1" applyBorder="1" applyAlignment="1">
      <alignment horizontal="center" vertical="center" wrapText="1"/>
    </xf>
    <xf numFmtId="165" fontId="13" fillId="4" borderId="6" xfId="0" applyNumberFormat="1" applyFont="1" applyFill="1" applyBorder="1" applyAlignment="1">
      <alignment horizontal="center" vertical="center" wrapText="1"/>
    </xf>
    <xf numFmtId="165" fontId="13" fillId="4" borderId="9" xfId="0" applyNumberFormat="1" applyFont="1" applyFill="1" applyBorder="1" applyAlignment="1">
      <alignment horizontal="center" vertical="center" wrapText="1"/>
    </xf>
    <xf numFmtId="0" fontId="0" fillId="4" borderId="8" xfId="0" applyFill="1" applyBorder="1"/>
    <xf numFmtId="0" fontId="6" fillId="4" borderId="9" xfId="0" applyFont="1" applyFill="1" applyBorder="1" applyAlignment="1">
      <alignment horizontal="center" vertical="center"/>
    </xf>
    <xf numFmtId="49" fontId="6" fillId="4" borderId="11" xfId="0" applyNumberFormat="1" applyFont="1" applyFill="1" applyBorder="1" applyAlignment="1">
      <alignment horizontal="center" vertical="center"/>
    </xf>
    <xf numFmtId="0" fontId="6" fillId="4" borderId="2" xfId="0" applyFont="1" applyFill="1" applyBorder="1" applyAlignment="1">
      <alignment vertical="center"/>
    </xf>
    <xf numFmtId="0" fontId="7" fillId="4" borderId="4" xfId="0" applyFont="1" applyFill="1" applyBorder="1" applyAlignment="1">
      <alignment horizontal="center" vertical="center"/>
    </xf>
    <xf numFmtId="0" fontId="0" fillId="4" borderId="0" xfId="0" applyFill="1" applyBorder="1"/>
    <xf numFmtId="49" fontId="6" fillId="4" borderId="0" xfId="0" applyNumberFormat="1" applyFont="1" applyFill="1" applyBorder="1" applyAlignment="1">
      <alignment vertical="center"/>
    </xf>
    <xf numFmtId="167" fontId="6" fillId="4" borderId="0" xfId="0" applyNumberFormat="1" applyFont="1" applyFill="1" applyBorder="1" applyAlignment="1">
      <alignment vertical="center"/>
    </xf>
    <xf numFmtId="168" fontId="6" fillId="4" borderId="0" xfId="0" applyNumberFormat="1" applyFont="1" applyFill="1" applyAlignment="1">
      <alignment vertical="center"/>
    </xf>
    <xf numFmtId="164" fontId="28" fillId="6" borderId="6" xfId="0" applyNumberFormat="1" applyFont="1" applyFill="1" applyBorder="1" applyAlignment="1">
      <alignment horizontal="center" vertical="center"/>
    </xf>
    <xf numFmtId="0" fontId="27" fillId="4" borderId="3" xfId="0" applyFont="1" applyFill="1" applyBorder="1" applyAlignment="1">
      <alignment vertical="center"/>
    </xf>
    <xf numFmtId="0" fontId="27" fillId="4" borderId="12" xfId="0" applyFont="1" applyFill="1" applyBorder="1" applyAlignment="1">
      <alignment vertical="center"/>
    </xf>
    <xf numFmtId="0" fontId="27" fillId="4" borderId="0" xfId="0" applyFont="1" applyFill="1" applyBorder="1" applyAlignment="1">
      <alignment vertical="center"/>
    </xf>
    <xf numFmtId="0" fontId="28"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8" fillId="4" borderId="13"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14" xfId="0" applyFont="1" applyFill="1" applyBorder="1" applyAlignment="1">
      <alignment horizontal="center" vertical="center"/>
    </xf>
    <xf numFmtId="0" fontId="30" fillId="4" borderId="0" xfId="0" applyFont="1" applyFill="1" applyBorder="1" applyAlignment="1">
      <alignment horizontal="center" vertical="center"/>
    </xf>
    <xf numFmtId="49" fontId="30" fillId="4" borderId="0" xfId="0" applyNumberFormat="1" applyFont="1" applyFill="1" applyBorder="1" applyAlignment="1">
      <alignment horizontal="center" vertical="center"/>
    </xf>
    <xf numFmtId="168" fontId="30" fillId="4" borderId="0" xfId="0" applyNumberFormat="1" applyFont="1" applyFill="1" applyBorder="1" applyAlignment="1">
      <alignment horizontal="center" vertical="center"/>
    </xf>
    <xf numFmtId="2" fontId="30" fillId="4" borderId="0" xfId="0" applyNumberFormat="1" applyFont="1" applyFill="1" applyBorder="1" applyAlignment="1">
      <alignment horizontal="center" vertical="center"/>
    </xf>
    <xf numFmtId="0" fontId="27" fillId="4" borderId="14" xfId="0" applyFont="1" applyFill="1" applyBorder="1" applyAlignment="1">
      <alignment vertical="center"/>
    </xf>
    <xf numFmtId="49" fontId="30" fillId="4" borderId="14" xfId="0" applyNumberFormat="1" applyFont="1" applyFill="1" applyBorder="1" applyAlignment="1">
      <alignment vertical="center"/>
    </xf>
    <xf numFmtId="0" fontId="30" fillId="4" borderId="0" xfId="0" applyFont="1" applyFill="1" applyBorder="1" applyAlignment="1">
      <alignment vertical="center"/>
    </xf>
    <xf numFmtId="0" fontId="30" fillId="4" borderId="14" xfId="0" applyFont="1" applyFill="1" applyBorder="1" applyAlignment="1">
      <alignment vertical="center"/>
    </xf>
    <xf numFmtId="168" fontId="30" fillId="4" borderId="14" xfId="0" applyNumberFormat="1" applyFont="1" applyFill="1" applyBorder="1" applyAlignment="1">
      <alignment vertical="center"/>
    </xf>
    <xf numFmtId="0" fontId="30" fillId="4" borderId="3" xfId="0" applyFont="1" applyFill="1" applyBorder="1" applyAlignment="1">
      <alignment vertical="center"/>
    </xf>
    <xf numFmtId="49" fontId="30" fillId="4" borderId="8" xfId="0" applyNumberFormat="1" applyFont="1" applyFill="1" applyBorder="1" applyAlignment="1">
      <alignment vertical="center"/>
    </xf>
    <xf numFmtId="0" fontId="30" fillId="4" borderId="8" xfId="0" applyFont="1" applyFill="1" applyBorder="1" applyAlignment="1">
      <alignment vertical="center"/>
    </xf>
    <xf numFmtId="166" fontId="30" fillId="4" borderId="8" xfId="0" applyNumberFormat="1" applyFont="1" applyFill="1" applyBorder="1" applyAlignment="1">
      <alignment vertical="center"/>
    </xf>
    <xf numFmtId="0" fontId="31" fillId="4" borderId="12" xfId="0" applyFont="1" applyFill="1" applyBorder="1" applyAlignment="1">
      <alignment vertical="center"/>
    </xf>
    <xf numFmtId="0" fontId="31" fillId="4" borderId="7" xfId="0" applyFont="1" applyFill="1" applyBorder="1" applyAlignment="1">
      <alignment vertical="center"/>
    </xf>
    <xf numFmtId="0" fontId="31" fillId="4" borderId="0" xfId="0" applyFont="1" applyFill="1" applyAlignment="1">
      <alignment vertical="center"/>
    </xf>
    <xf numFmtId="0" fontId="6" fillId="4" borderId="8" xfId="0" applyFont="1" applyFill="1" applyBorder="1" applyAlignment="1">
      <alignment vertical="center"/>
    </xf>
    <xf numFmtId="165" fontId="13" fillId="0" borderId="13" xfId="0" applyNumberFormat="1" applyFont="1" applyFill="1" applyBorder="1" applyAlignment="1">
      <alignment horizontal="center" vertical="center" wrapText="1"/>
    </xf>
    <xf numFmtId="0" fontId="0" fillId="2" borderId="15" xfId="0" applyFill="1" applyBorder="1"/>
    <xf numFmtId="0" fontId="30" fillId="0" borderId="0" xfId="0" applyFont="1" applyBorder="1" applyAlignment="1">
      <alignment horizontal="center" vertical="center"/>
    </xf>
    <xf numFmtId="49" fontId="30" fillId="0" borderId="0" xfId="0" applyNumberFormat="1" applyFont="1" applyBorder="1" applyAlignment="1">
      <alignment horizontal="center" vertical="center"/>
    </xf>
    <xf numFmtId="168" fontId="30" fillId="0" borderId="0" xfId="0" applyNumberFormat="1" applyFont="1" applyBorder="1" applyAlignment="1">
      <alignment horizontal="center" vertical="center"/>
    </xf>
    <xf numFmtId="0" fontId="30" fillId="0" borderId="3" xfId="0" applyFont="1" applyBorder="1" applyAlignment="1">
      <alignment vertical="center"/>
    </xf>
    <xf numFmtId="0" fontId="30" fillId="0" borderId="5" xfId="0" applyFont="1" applyBorder="1" applyAlignment="1">
      <alignment vertical="center"/>
    </xf>
    <xf numFmtId="2" fontId="30" fillId="0" borderId="0" xfId="0" applyNumberFormat="1" applyFont="1" applyBorder="1" applyAlignment="1">
      <alignment horizontal="center" vertical="center"/>
    </xf>
    <xf numFmtId="0" fontId="30" fillId="0" borderId="7" xfId="0" applyFont="1" applyBorder="1" applyAlignment="1">
      <alignment vertical="center"/>
    </xf>
    <xf numFmtId="49" fontId="30" fillId="0" borderId="8" xfId="0" applyNumberFormat="1" applyFont="1" applyBorder="1" applyAlignment="1">
      <alignment vertical="center"/>
    </xf>
    <xf numFmtId="0" fontId="30" fillId="0" borderId="8" xfId="0" applyFont="1" applyBorder="1" applyAlignment="1">
      <alignment vertical="center"/>
    </xf>
    <xf numFmtId="166" fontId="30" fillId="0" borderId="8" xfId="0" applyNumberFormat="1" applyFont="1" applyBorder="1" applyAlignment="1">
      <alignment vertical="center"/>
    </xf>
    <xf numFmtId="0" fontId="30" fillId="0" borderId="12" xfId="0" applyFont="1" applyBorder="1" applyAlignment="1">
      <alignment vertical="center"/>
    </xf>
    <xf numFmtId="0" fontId="31" fillId="0" borderId="5" xfId="0" applyFont="1" applyBorder="1" applyAlignment="1">
      <alignment vertical="center"/>
    </xf>
    <xf numFmtId="0" fontId="31" fillId="0" borderId="0" xfId="0" applyFont="1" applyBorder="1" applyAlignment="1">
      <alignment vertical="center"/>
    </xf>
    <xf numFmtId="169" fontId="31" fillId="0" borderId="0" xfId="0" applyNumberFormat="1" applyFont="1" applyBorder="1" applyAlignment="1">
      <alignment vertical="center"/>
    </xf>
    <xf numFmtId="2" fontId="31" fillId="0" borderId="0" xfId="0" applyNumberFormat="1" applyFont="1" applyBorder="1" applyAlignment="1">
      <alignment vertical="center"/>
    </xf>
    <xf numFmtId="168" fontId="31" fillId="0" borderId="0" xfId="0" applyNumberFormat="1" applyFont="1" applyBorder="1" applyAlignment="1">
      <alignment vertical="center"/>
    </xf>
    <xf numFmtId="2" fontId="31" fillId="0" borderId="3" xfId="0" applyNumberFormat="1" applyFont="1" applyBorder="1" applyAlignment="1">
      <alignment vertical="center"/>
    </xf>
    <xf numFmtId="166" fontId="31" fillId="0" borderId="14" xfId="0" applyNumberFormat="1" applyFont="1" applyBorder="1" applyAlignment="1">
      <alignment vertical="center"/>
    </xf>
    <xf numFmtId="166" fontId="31" fillId="0" borderId="0" xfId="0" applyNumberFormat="1" applyFont="1" applyBorder="1" applyAlignment="1">
      <alignment vertical="center"/>
    </xf>
    <xf numFmtId="0" fontId="30" fillId="0" borderId="14" xfId="0" applyFont="1" applyBorder="1" applyAlignment="1">
      <alignment vertical="center"/>
    </xf>
    <xf numFmtId="0" fontId="30" fillId="0" borderId="0" xfId="0" applyFont="1" applyBorder="1" applyAlignment="1">
      <alignment vertical="center"/>
    </xf>
    <xf numFmtId="0" fontId="31" fillId="0" borderId="14" xfId="0" applyFont="1" applyBorder="1" applyAlignment="1">
      <alignment vertical="center"/>
    </xf>
    <xf numFmtId="2" fontId="31" fillId="0" borderId="14" xfId="0" applyNumberFormat="1" applyFont="1" applyBorder="1" applyAlignment="1">
      <alignment vertical="center"/>
    </xf>
    <xf numFmtId="168" fontId="30" fillId="0" borderId="14" xfId="0" applyNumberFormat="1" applyFont="1" applyBorder="1" applyAlignment="1">
      <alignment vertical="center"/>
    </xf>
    <xf numFmtId="0" fontId="27" fillId="4" borderId="4" xfId="0" applyFont="1" applyFill="1" applyBorder="1" applyAlignment="1">
      <alignment vertical="center"/>
    </xf>
    <xf numFmtId="0" fontId="27" fillId="4" borderId="1" xfId="0" applyFont="1" applyFill="1" applyBorder="1" applyAlignment="1">
      <alignment vertical="center"/>
    </xf>
    <xf numFmtId="0" fontId="27" fillId="4" borderId="2" xfId="0" applyFont="1" applyFill="1" applyBorder="1" applyAlignment="1">
      <alignment vertical="center"/>
    </xf>
    <xf numFmtId="0" fontId="27" fillId="4" borderId="5" xfId="0" applyFont="1" applyFill="1" applyBorder="1" applyAlignment="1">
      <alignment vertical="center"/>
    </xf>
    <xf numFmtId="0" fontId="28" fillId="6" borderId="6" xfId="0" applyFont="1" applyFill="1" applyBorder="1" applyAlignment="1">
      <alignment horizontal="center" vertical="center"/>
    </xf>
    <xf numFmtId="0" fontId="30" fillId="4" borderId="5" xfId="0" applyFont="1" applyFill="1" applyBorder="1" applyAlignment="1">
      <alignment vertical="center"/>
    </xf>
    <xf numFmtId="169" fontId="30" fillId="4" borderId="0" xfId="0" applyNumberFormat="1" applyFont="1" applyFill="1" applyBorder="1" applyAlignment="1">
      <alignment vertical="center"/>
    </xf>
    <xf numFmtId="2" fontId="30" fillId="4" borderId="0" xfId="0" applyNumberFormat="1" applyFont="1" applyFill="1" applyBorder="1" applyAlignment="1">
      <alignment vertical="center"/>
    </xf>
    <xf numFmtId="2" fontId="30" fillId="4" borderId="14" xfId="0" applyNumberFormat="1" applyFont="1" applyFill="1" applyBorder="1" applyAlignment="1">
      <alignment vertical="center"/>
    </xf>
    <xf numFmtId="168" fontId="30" fillId="4" borderId="0" xfId="0" applyNumberFormat="1" applyFont="1" applyFill="1" applyBorder="1" applyAlignment="1">
      <alignment vertical="center"/>
    </xf>
    <xf numFmtId="166" fontId="30" fillId="4" borderId="0" xfId="0" applyNumberFormat="1" applyFont="1" applyFill="1" applyBorder="1" applyAlignment="1">
      <alignment vertical="center"/>
    </xf>
    <xf numFmtId="2" fontId="30" fillId="4" borderId="3" xfId="0" applyNumberFormat="1" applyFont="1" applyFill="1" applyBorder="1" applyAlignment="1">
      <alignment vertical="center"/>
    </xf>
    <xf numFmtId="166" fontId="30" fillId="4" borderId="14" xfId="0" applyNumberFormat="1" applyFont="1" applyFill="1" applyBorder="1" applyAlignment="1">
      <alignment vertical="center"/>
    </xf>
    <xf numFmtId="0" fontId="0" fillId="4" borderId="0" xfId="0" applyFill="1"/>
    <xf numFmtId="0" fontId="1" fillId="4" borderId="0" xfId="0" applyFont="1" applyFill="1"/>
    <xf numFmtId="0" fontId="18" fillId="4" borderId="0" xfId="0" applyFont="1" applyFill="1" applyAlignment="1">
      <alignment vertical="center"/>
    </xf>
    <xf numFmtId="0" fontId="14" fillId="0" borderId="7" xfId="0" applyFont="1" applyFill="1" applyBorder="1" applyAlignment="1">
      <alignment horizontal="left" vertical="center" wrapText="1"/>
    </xf>
    <xf numFmtId="0" fontId="32" fillId="4" borderId="0" xfId="0" applyFont="1" applyFill="1"/>
    <xf numFmtId="0" fontId="8" fillId="0" borderId="0" xfId="0" applyFont="1" applyBorder="1" applyAlignment="1">
      <alignment horizontal="left" vertical="center"/>
    </xf>
    <xf numFmtId="0" fontId="19" fillId="5" borderId="0" xfId="0" applyFont="1" applyFill="1" applyAlignment="1">
      <alignment horizontal="left" vertical="center"/>
    </xf>
    <xf numFmtId="0" fontId="7" fillId="0" borderId="0" xfId="0" applyFont="1" applyFill="1" applyAlignment="1">
      <alignment horizontal="left" vertical="center"/>
    </xf>
    <xf numFmtId="0" fontId="18"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Border="1" applyAlignment="1">
      <alignment horizontal="left" vertical="center"/>
    </xf>
    <xf numFmtId="0" fontId="5" fillId="0" borderId="0" xfId="0" applyFont="1" applyAlignment="1">
      <alignment horizontal="left"/>
    </xf>
    <xf numFmtId="0" fontId="2" fillId="0" borderId="0" xfId="0" applyFont="1" applyAlignment="1">
      <alignment horizontal="left"/>
    </xf>
    <xf numFmtId="0" fontId="14" fillId="0" borderId="0" xfId="0" applyFont="1" applyFill="1" applyBorder="1" applyAlignment="1">
      <alignment horizontal="left"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14" fillId="0" borderId="8" xfId="0" applyFont="1" applyFill="1" applyBorder="1" applyAlignment="1">
      <alignment horizontal="left" vertical="center" wrapText="1"/>
    </xf>
    <xf numFmtId="0" fontId="0" fillId="0" borderId="8" xfId="0" applyBorder="1" applyAlignment="1">
      <alignment horizontal="left" vertical="center"/>
    </xf>
    <xf numFmtId="0" fontId="0" fillId="0" borderId="12" xfId="0" applyBorder="1" applyAlignment="1">
      <alignment horizontal="left" vertical="center"/>
    </xf>
    <xf numFmtId="0" fontId="0" fillId="0" borderId="0" xfId="0" applyAlignment="1"/>
    <xf numFmtId="0" fontId="32" fillId="4" borderId="0" xfId="0" applyFont="1" applyFill="1" applyAlignment="1">
      <alignment horizontal="left" vertical="top" wrapText="1"/>
    </xf>
    <xf numFmtId="0" fontId="32" fillId="0" borderId="0" xfId="0" applyFont="1" applyAlignment="1">
      <alignment horizontal="left" vertical="top" wrapText="1"/>
    </xf>
    <xf numFmtId="0" fontId="5" fillId="4" borderId="0" xfId="0" applyFont="1" applyFill="1" applyBorder="1" applyAlignment="1">
      <alignment vertical="center"/>
    </xf>
    <xf numFmtId="0" fontId="0" fillId="0" borderId="0" xfId="0" applyAlignment="1">
      <alignment vertical="center"/>
    </xf>
    <xf numFmtId="0" fontId="23" fillId="6" borderId="1" xfId="0" applyFont="1" applyFill="1" applyBorder="1" applyAlignment="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8" xfId="0" applyFill="1" applyBorder="1" applyAlignment="1">
      <alignment vertical="center"/>
    </xf>
    <xf numFmtId="0" fontId="0" fillId="6" borderId="12" xfId="0" applyFill="1" applyBorder="1" applyAlignment="1">
      <alignment vertical="center"/>
    </xf>
    <xf numFmtId="0" fontId="14" fillId="0" borderId="4" xfId="0" applyFont="1" applyBorder="1" applyAlignment="1">
      <alignment vertical="center" wrapTex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0" xfId="0" applyFont="1" applyBorder="1" applyAlignment="1">
      <alignment vertical="center" wrapText="1"/>
    </xf>
    <xf numFmtId="0" fontId="20" fillId="0" borderId="3"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12" xfId="0" applyFont="1" applyBorder="1" applyAlignment="1">
      <alignment vertical="center" wrapText="1"/>
    </xf>
    <xf numFmtId="0" fontId="21" fillId="0" borderId="0"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2" xfId="0" applyFont="1" applyFill="1" applyBorder="1" applyAlignment="1">
      <alignment horizontal="left" vertical="center" wrapText="1"/>
    </xf>
    <xf numFmtId="49" fontId="13" fillId="4" borderId="0" xfId="0" applyNumberFormat="1" applyFont="1" applyFill="1" applyBorder="1" applyAlignment="1">
      <alignment horizontal="left" vertical="center" wrapText="1"/>
    </xf>
    <xf numFmtId="49" fontId="13" fillId="4" borderId="3" xfId="0" applyNumberFormat="1" applyFont="1" applyFill="1" applyBorder="1" applyAlignment="1">
      <alignment horizontal="left" vertical="center" wrapText="1"/>
    </xf>
    <xf numFmtId="49" fontId="13" fillId="4" borderId="8" xfId="0" applyNumberFormat="1" applyFont="1" applyFill="1" applyBorder="1" applyAlignment="1">
      <alignment horizontal="left" vertical="center" wrapText="1"/>
    </xf>
    <xf numFmtId="49" fontId="13" fillId="4" borderId="12" xfId="0" applyNumberFormat="1" applyFont="1" applyFill="1" applyBorder="1" applyAlignment="1">
      <alignment horizontal="left" vertical="center" wrapText="1"/>
    </xf>
    <xf numFmtId="0" fontId="13" fillId="0" borderId="0" xfId="0" applyFont="1" applyAlignment="1">
      <alignment horizontal="left" vertical="center"/>
    </xf>
    <xf numFmtId="0" fontId="8" fillId="0" borderId="1" xfId="0" applyFont="1" applyBorder="1" applyAlignment="1">
      <alignment horizontal="left" vertical="center" wrapText="1"/>
    </xf>
    <xf numFmtId="0" fontId="13" fillId="4" borderId="0" xfId="0" applyFont="1" applyFill="1" applyBorder="1" applyAlignment="1">
      <alignment horizontal="left" vertical="center"/>
    </xf>
    <xf numFmtId="0" fontId="23" fillId="6" borderId="4" xfId="0" applyFont="1" applyFill="1" applyBorder="1" applyAlignment="1">
      <alignment vertical="center"/>
    </xf>
    <xf numFmtId="0" fontId="0" fillId="6" borderId="7" xfId="0" applyFill="1" applyBorder="1" applyAlignment="1">
      <alignment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49" fontId="15" fillId="4" borderId="0" xfId="0" applyNumberFormat="1" applyFont="1" applyFill="1" applyBorder="1" applyAlignment="1">
      <alignment horizontal="left" vertical="center"/>
    </xf>
    <xf numFmtId="0" fontId="15" fillId="4" borderId="0" xfId="0" applyFont="1" applyFill="1" applyBorder="1" applyAlignment="1">
      <alignment horizontal="left" vertical="center"/>
    </xf>
    <xf numFmtId="0" fontId="13" fillId="4" borderId="0" xfId="0" applyFont="1" applyFill="1" applyAlignment="1">
      <alignment horizontal="left" vertical="center"/>
    </xf>
    <xf numFmtId="0" fontId="13" fillId="2" borderId="0"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21" fillId="4" borderId="0" xfId="0" applyFont="1" applyFill="1" applyBorder="1" applyAlignment="1">
      <alignment horizontal="center" vertic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13" fillId="4" borderId="10" xfId="0" applyFont="1" applyFill="1" applyBorder="1" applyAlignment="1">
      <alignment horizontal="center" vertical="center"/>
    </xf>
  </cellXfs>
  <cellStyles count="10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s>
  <dxfs count="0"/>
  <tableStyles count="0" defaultTableStyle="TableStyleMedium9" defaultPivotStyle="PivotStyleMedium7"/>
  <colors>
    <mruColors>
      <color rgb="FFFF99FF"/>
      <color rgb="FF33FF00"/>
      <color rgb="FFEF52E3"/>
      <color rgb="FF004AFF"/>
      <color rgb="FFEF0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180339</xdr:colOff>
      <xdr:row>19</xdr:row>
      <xdr:rowOff>198120</xdr:rowOff>
    </xdr:from>
    <xdr:to>
      <xdr:col>1</xdr:col>
      <xdr:colOff>3036104</xdr:colOff>
      <xdr:row>22</xdr:row>
      <xdr:rowOff>165099</xdr:rowOff>
    </xdr:to>
    <xdr:pic>
      <xdr:nvPicPr>
        <xdr:cNvPr id="5" name="Picture 1" descr="Image result for rgu log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339" y="8986520"/>
          <a:ext cx="3057377" cy="5765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72</xdr:row>
      <xdr:rowOff>152399</xdr:rowOff>
    </xdr:from>
    <xdr:to>
      <xdr:col>11</xdr:col>
      <xdr:colOff>146781</xdr:colOff>
      <xdr:row>86</xdr:row>
      <xdr:rowOff>57149</xdr:rowOff>
    </xdr:to>
    <xdr:pic>
      <xdr:nvPicPr>
        <xdr:cNvPr id="5" name="Picture 4">
          <a:extLst>
            <a:ext uri="{FF2B5EF4-FFF2-40B4-BE49-F238E27FC236}">
              <a16:creationId xmlns:a16="http://schemas.microsoft.com/office/drawing/2014/main" id="{A0F214C9-F3D4-4BE2-BCBD-534A3EBCB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135225"/>
          <a:ext cx="7004781"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89</xdr:row>
      <xdr:rowOff>133348</xdr:rowOff>
    </xdr:from>
    <xdr:to>
      <xdr:col>11</xdr:col>
      <xdr:colOff>567967</xdr:colOff>
      <xdr:row>96</xdr:row>
      <xdr:rowOff>190499</xdr:rowOff>
    </xdr:to>
    <xdr:pic>
      <xdr:nvPicPr>
        <xdr:cNvPr id="6" name="Picture 5">
          <a:extLst>
            <a:ext uri="{FF2B5EF4-FFF2-40B4-BE49-F238E27FC236}">
              <a16:creationId xmlns:a16="http://schemas.microsoft.com/office/drawing/2014/main" id="{46F37E3E-2F83-49C0-ACEB-3D67994B86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8545174"/>
          <a:ext cx="7511692"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370415</xdr:colOff>
      <xdr:row>26</xdr:row>
      <xdr:rowOff>17639</xdr:rowOff>
    </xdr:from>
    <xdr:to>
      <xdr:col>11</xdr:col>
      <xdr:colOff>535520</xdr:colOff>
      <xdr:row>69</xdr:row>
      <xdr:rowOff>114652</xdr:rowOff>
    </xdr:to>
    <xdr:pic>
      <xdr:nvPicPr>
        <xdr:cNvPr id="7" name="Picture 6">
          <a:extLst>
            <a:ext uri="{FF2B5EF4-FFF2-40B4-BE49-F238E27FC236}">
              <a16:creationId xmlns:a16="http://schemas.microsoft.com/office/drawing/2014/main" id="{1BBCDA33-4CFC-4AA1-B6D3-0B773E9F4C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0415" y="5803195"/>
          <a:ext cx="7476425" cy="8819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98619</xdr:colOff>
      <xdr:row>2</xdr:row>
      <xdr:rowOff>117859</xdr:rowOff>
    </xdr:from>
    <xdr:to>
      <xdr:col>1</xdr:col>
      <xdr:colOff>654244</xdr:colOff>
      <xdr:row>5</xdr:row>
      <xdr:rowOff>153939</xdr:rowOff>
    </xdr:to>
    <xdr:sp macro="" textlink="">
      <xdr:nvSpPr>
        <xdr:cNvPr id="17" name="Oval 16">
          <a:extLst>
            <a:ext uri="{FF2B5EF4-FFF2-40B4-BE49-F238E27FC236}">
              <a16:creationId xmlns:a16="http://schemas.microsoft.com/office/drawing/2014/main" id="{00000000-0008-0000-0500-000011000000}"/>
            </a:ext>
          </a:extLst>
        </xdr:cNvPr>
        <xdr:cNvSpPr/>
      </xdr:nvSpPr>
      <xdr:spPr>
        <a:xfrm>
          <a:off x="98619" y="733617"/>
          <a:ext cx="921231" cy="901989"/>
        </a:xfrm>
        <a:prstGeom prst="ellipse">
          <a:avLst/>
        </a:prstGeom>
        <a:solidFill>
          <a:srgbClr val="FFFF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1</a:t>
          </a:r>
          <a:endParaRPr lang="en-US" sz="1600" b="1">
            <a:solidFill>
              <a:schemeClr val="tx1"/>
            </a:solidFill>
            <a:latin typeface="Helvetica" charset="0"/>
            <a:ea typeface="Helvetica" charset="0"/>
            <a:cs typeface="Helvetica" charset="0"/>
          </a:endParaRPr>
        </a:p>
      </xdr:txBody>
    </xdr:sp>
    <xdr:clientData/>
  </xdr:twoCellAnchor>
  <xdr:twoCellAnchor>
    <xdr:from>
      <xdr:col>5</xdr:col>
      <xdr:colOff>76537</xdr:colOff>
      <xdr:row>10</xdr:row>
      <xdr:rowOff>172339</xdr:rowOff>
    </xdr:from>
    <xdr:to>
      <xdr:col>7</xdr:col>
      <xdr:colOff>380999</xdr:colOff>
      <xdr:row>13</xdr:row>
      <xdr:rowOff>114299</xdr:rowOff>
    </xdr:to>
    <xdr:sp macro="" textlink="">
      <xdr:nvSpPr>
        <xdr:cNvPr id="19" name="Oval 18">
          <a:extLst>
            <a:ext uri="{FF2B5EF4-FFF2-40B4-BE49-F238E27FC236}">
              <a16:creationId xmlns:a16="http://schemas.microsoft.com/office/drawing/2014/main" id="{00000000-0008-0000-0500-000013000000}"/>
            </a:ext>
          </a:extLst>
        </xdr:cNvPr>
        <xdr:cNvSpPr/>
      </xdr:nvSpPr>
      <xdr:spPr>
        <a:xfrm>
          <a:off x="5077163" y="2820289"/>
          <a:ext cx="971212" cy="942086"/>
        </a:xfrm>
        <a:prstGeom prst="ellipse">
          <a:avLst/>
        </a:prstGeom>
        <a:solidFill>
          <a:srgbClr val="FFFF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2</a:t>
          </a:r>
          <a:endParaRPr lang="en-US" sz="1600" b="1">
            <a:solidFill>
              <a:schemeClr val="tx1"/>
            </a:solidFill>
            <a:latin typeface="Helvetica" charset="0"/>
            <a:ea typeface="Helvetica" charset="0"/>
            <a:cs typeface="Helvetica" charset="0"/>
          </a:endParaRPr>
        </a:p>
      </xdr:txBody>
    </xdr:sp>
    <xdr:clientData/>
  </xdr:twoCellAnchor>
  <xdr:twoCellAnchor editAs="oneCell">
    <xdr:from>
      <xdr:col>1</xdr:col>
      <xdr:colOff>54429</xdr:colOff>
      <xdr:row>20</xdr:row>
      <xdr:rowOff>163285</xdr:rowOff>
    </xdr:from>
    <xdr:to>
      <xdr:col>2</xdr:col>
      <xdr:colOff>2328717</xdr:colOff>
      <xdr:row>23</xdr:row>
      <xdr:rowOff>44314</xdr:rowOff>
    </xdr:to>
    <xdr:pic>
      <xdr:nvPicPr>
        <xdr:cNvPr id="5" name="Picture 1" descr="Image result for rgu logo">
          <a:extLst>
            <a:ext uri="{FF2B5EF4-FFF2-40B4-BE49-F238E27FC236}">
              <a16:creationId xmlns:a16="http://schemas.microsoft.com/office/drawing/2014/main" id="{6D33DD4E-6CAE-4F34-8BA5-EC9C70CBE6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1822" y="5912304"/>
          <a:ext cx="3062140" cy="567054"/>
        </a:xfrm>
        <a:prstGeom prst="rect">
          <a:avLst/>
        </a:prstGeom>
        <a:noFill/>
      </xdr:spPr>
    </xdr:pic>
    <xdr:clientData/>
  </xdr:twoCellAnchor>
  <xdr:twoCellAnchor>
    <xdr:from>
      <xdr:col>13</xdr:col>
      <xdr:colOff>261938</xdr:colOff>
      <xdr:row>2</xdr:row>
      <xdr:rowOff>119062</xdr:rowOff>
    </xdr:from>
    <xdr:to>
      <xdr:col>15</xdr:col>
      <xdr:colOff>269875</xdr:colOff>
      <xdr:row>5</xdr:row>
      <xdr:rowOff>155142</xdr:rowOff>
    </xdr:to>
    <xdr:sp macro="" textlink="">
      <xdr:nvSpPr>
        <xdr:cNvPr id="6" name="Oval 5">
          <a:extLst>
            <a:ext uri="{FF2B5EF4-FFF2-40B4-BE49-F238E27FC236}">
              <a16:creationId xmlns:a16="http://schemas.microsoft.com/office/drawing/2014/main" id="{9DC2346B-0B75-4D50-9141-2764702A7253}"/>
            </a:ext>
          </a:extLst>
        </xdr:cNvPr>
        <xdr:cNvSpPr/>
      </xdr:nvSpPr>
      <xdr:spPr>
        <a:xfrm>
          <a:off x="14152563" y="722312"/>
          <a:ext cx="896937" cy="877455"/>
        </a:xfrm>
        <a:prstGeom prst="ellipse">
          <a:avLst/>
        </a:prstGeom>
        <a:solidFill>
          <a:schemeClr val="accent4">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3</a:t>
          </a:r>
          <a:endParaRPr lang="en-US" sz="1600" b="1">
            <a:solidFill>
              <a:schemeClr val="tx1"/>
            </a:solidFill>
            <a:latin typeface="Helvetica" charset="0"/>
            <a:ea typeface="Helvetica" charset="0"/>
            <a:cs typeface="Helvetica" charset="0"/>
          </a:endParaRPr>
        </a:p>
      </xdr:txBody>
    </xdr:sp>
    <xdr:clientData/>
  </xdr:twoCellAnchor>
  <xdr:twoCellAnchor>
    <xdr:from>
      <xdr:col>13</xdr:col>
      <xdr:colOff>341312</xdr:colOff>
      <xdr:row>20</xdr:row>
      <xdr:rowOff>34926</xdr:rowOff>
    </xdr:from>
    <xdr:to>
      <xdr:col>15</xdr:col>
      <xdr:colOff>379411</xdr:colOff>
      <xdr:row>24</xdr:row>
      <xdr:rowOff>13854</xdr:rowOff>
    </xdr:to>
    <xdr:sp macro="" textlink="">
      <xdr:nvSpPr>
        <xdr:cNvPr id="7" name="Oval 6">
          <a:extLst>
            <a:ext uri="{FF2B5EF4-FFF2-40B4-BE49-F238E27FC236}">
              <a16:creationId xmlns:a16="http://schemas.microsoft.com/office/drawing/2014/main" id="{A992C053-D7C8-408E-8F76-E1771D59E736}"/>
            </a:ext>
          </a:extLst>
        </xdr:cNvPr>
        <xdr:cNvSpPr/>
      </xdr:nvSpPr>
      <xdr:spPr>
        <a:xfrm>
          <a:off x="14231937" y="5980114"/>
          <a:ext cx="927099" cy="891740"/>
        </a:xfrm>
        <a:prstGeom prst="ellipse">
          <a:avLst/>
        </a:prstGeom>
        <a:solidFill>
          <a:schemeClr val="accent4">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4</a:t>
          </a:r>
          <a:endParaRPr lang="en-US" sz="1600" b="1">
            <a:solidFill>
              <a:schemeClr val="tx1"/>
            </a:solidFill>
            <a:latin typeface="Helvetica" charset="0"/>
            <a:ea typeface="Helvetica" charset="0"/>
            <a:cs typeface="Helvetica"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98619</xdr:colOff>
      <xdr:row>2</xdr:row>
      <xdr:rowOff>285749</xdr:rowOff>
    </xdr:from>
    <xdr:to>
      <xdr:col>1</xdr:col>
      <xdr:colOff>654244</xdr:colOff>
      <xdr:row>5</xdr:row>
      <xdr:rowOff>43294</xdr:rowOff>
    </xdr:to>
    <xdr:sp macro="" textlink="">
      <xdr:nvSpPr>
        <xdr:cNvPr id="2" name="Oval 1">
          <a:extLst>
            <a:ext uri="{FF2B5EF4-FFF2-40B4-BE49-F238E27FC236}">
              <a16:creationId xmlns:a16="http://schemas.microsoft.com/office/drawing/2014/main" id="{69C3065E-5342-46EF-B8AF-AFA279C0A042}"/>
            </a:ext>
          </a:extLst>
        </xdr:cNvPr>
        <xdr:cNvSpPr/>
      </xdr:nvSpPr>
      <xdr:spPr>
        <a:xfrm>
          <a:off x="98619" y="891885"/>
          <a:ext cx="919307" cy="909205"/>
        </a:xfrm>
        <a:prstGeom prst="ellipse">
          <a:avLst/>
        </a:prstGeom>
        <a:solidFill>
          <a:srgbClr val="FFFF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1</a:t>
          </a:r>
          <a:endParaRPr lang="en-US" sz="1600" b="1">
            <a:solidFill>
              <a:schemeClr val="tx1"/>
            </a:solidFill>
            <a:latin typeface="Helvetica" charset="0"/>
            <a:ea typeface="Helvetica" charset="0"/>
            <a:cs typeface="Helvetica" charset="0"/>
          </a:endParaRPr>
        </a:p>
      </xdr:txBody>
    </xdr:sp>
    <xdr:clientData/>
  </xdr:twoCellAnchor>
  <xdr:twoCellAnchor editAs="oneCell">
    <xdr:from>
      <xdr:col>1</xdr:col>
      <xdr:colOff>37110</xdr:colOff>
      <xdr:row>27</xdr:row>
      <xdr:rowOff>85354</xdr:rowOff>
    </xdr:from>
    <xdr:to>
      <xdr:col>2</xdr:col>
      <xdr:colOff>2863848</xdr:colOff>
      <xdr:row>30</xdr:row>
      <xdr:rowOff>56003</xdr:rowOff>
    </xdr:to>
    <xdr:pic>
      <xdr:nvPicPr>
        <xdr:cNvPr id="4" name="Picture 1" descr="Image result for rgu logo">
          <a:extLst>
            <a:ext uri="{FF2B5EF4-FFF2-40B4-BE49-F238E27FC236}">
              <a16:creationId xmlns:a16="http://schemas.microsoft.com/office/drawing/2014/main" id="{4B645C27-04E1-437F-9D7B-D8B59FD759A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792" y="8034399"/>
          <a:ext cx="3614716" cy="637400"/>
        </a:xfrm>
        <a:prstGeom prst="rect">
          <a:avLst/>
        </a:prstGeom>
        <a:noFill/>
      </xdr:spPr>
    </xdr:pic>
    <xdr:clientData/>
  </xdr:twoCellAnchor>
  <xdr:twoCellAnchor>
    <xdr:from>
      <xdr:col>12</xdr:col>
      <xdr:colOff>261938</xdr:colOff>
      <xdr:row>2</xdr:row>
      <xdr:rowOff>251112</xdr:rowOff>
    </xdr:from>
    <xdr:to>
      <xdr:col>14</xdr:col>
      <xdr:colOff>269875</xdr:colOff>
      <xdr:row>5</xdr:row>
      <xdr:rowOff>16595</xdr:rowOff>
    </xdr:to>
    <xdr:sp macro="" textlink="">
      <xdr:nvSpPr>
        <xdr:cNvPr id="5" name="Oval 4">
          <a:extLst>
            <a:ext uri="{FF2B5EF4-FFF2-40B4-BE49-F238E27FC236}">
              <a16:creationId xmlns:a16="http://schemas.microsoft.com/office/drawing/2014/main" id="{9BD808AF-7AD9-4072-8843-B9E8E9CBC89C}"/>
            </a:ext>
          </a:extLst>
        </xdr:cNvPr>
        <xdr:cNvSpPr/>
      </xdr:nvSpPr>
      <xdr:spPr>
        <a:xfrm>
          <a:off x="13363143" y="857248"/>
          <a:ext cx="891165" cy="917143"/>
        </a:xfrm>
        <a:prstGeom prst="ellipse">
          <a:avLst/>
        </a:prstGeom>
        <a:solidFill>
          <a:schemeClr val="accent4">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3</a:t>
          </a:r>
          <a:endParaRPr lang="en-US" sz="1600" b="1">
            <a:solidFill>
              <a:schemeClr val="tx1"/>
            </a:solidFill>
            <a:latin typeface="Helvetica" charset="0"/>
            <a:ea typeface="Helvetica" charset="0"/>
            <a:cs typeface="Helvetica" charset="0"/>
          </a:endParaRPr>
        </a:p>
      </xdr:txBody>
    </xdr:sp>
    <xdr:clientData/>
  </xdr:twoCellAnchor>
  <xdr:twoCellAnchor>
    <xdr:from>
      <xdr:col>12</xdr:col>
      <xdr:colOff>246062</xdr:colOff>
      <xdr:row>20</xdr:row>
      <xdr:rowOff>163282</xdr:rowOff>
    </xdr:from>
    <xdr:to>
      <xdr:col>14</xdr:col>
      <xdr:colOff>284161</xdr:colOff>
      <xdr:row>23</xdr:row>
      <xdr:rowOff>33643</xdr:rowOff>
    </xdr:to>
    <xdr:sp macro="" textlink="">
      <xdr:nvSpPr>
        <xdr:cNvPr id="6" name="Oval 5">
          <a:extLst>
            <a:ext uri="{FF2B5EF4-FFF2-40B4-BE49-F238E27FC236}">
              <a16:creationId xmlns:a16="http://schemas.microsoft.com/office/drawing/2014/main" id="{64CBDEB5-998A-44F8-AB45-CE24660987B6}"/>
            </a:ext>
          </a:extLst>
        </xdr:cNvPr>
        <xdr:cNvSpPr/>
      </xdr:nvSpPr>
      <xdr:spPr>
        <a:xfrm>
          <a:off x="13349741" y="6436175"/>
          <a:ext cx="922563" cy="890897"/>
        </a:xfrm>
        <a:prstGeom prst="ellipse">
          <a:avLst/>
        </a:prstGeom>
        <a:solidFill>
          <a:schemeClr val="accent4">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4</a:t>
          </a:r>
          <a:endParaRPr lang="en-US" sz="1600" b="1">
            <a:solidFill>
              <a:schemeClr val="tx1"/>
            </a:solidFill>
            <a:latin typeface="Helvetica" charset="0"/>
            <a:ea typeface="Helvetica" charset="0"/>
            <a:cs typeface="Helvetica" charset="0"/>
          </a:endParaRPr>
        </a:p>
      </xdr:txBody>
    </xdr:sp>
    <xdr:clientData/>
  </xdr:twoCellAnchor>
  <xdr:twoCellAnchor>
    <xdr:from>
      <xdr:col>5</xdr:col>
      <xdr:colOff>77931</xdr:colOff>
      <xdr:row>10</xdr:row>
      <xdr:rowOff>207819</xdr:rowOff>
    </xdr:from>
    <xdr:to>
      <xdr:col>7</xdr:col>
      <xdr:colOff>339147</xdr:colOff>
      <xdr:row>13</xdr:row>
      <xdr:rowOff>88036</xdr:rowOff>
    </xdr:to>
    <xdr:sp macro="" textlink="">
      <xdr:nvSpPr>
        <xdr:cNvPr id="7" name="Oval 6">
          <a:extLst>
            <a:ext uri="{FF2B5EF4-FFF2-40B4-BE49-F238E27FC236}">
              <a16:creationId xmlns:a16="http://schemas.microsoft.com/office/drawing/2014/main" id="{C5ED46C8-5A21-4505-ACF9-23EF8C21E35C}"/>
            </a:ext>
          </a:extLst>
        </xdr:cNvPr>
        <xdr:cNvSpPr/>
      </xdr:nvSpPr>
      <xdr:spPr>
        <a:xfrm>
          <a:off x="5056909" y="2840183"/>
          <a:ext cx="919307" cy="884671"/>
        </a:xfrm>
        <a:prstGeom prst="ellipse">
          <a:avLst/>
        </a:prstGeom>
        <a:solidFill>
          <a:srgbClr val="FFFF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tx1"/>
              </a:solidFill>
              <a:latin typeface="Helvetica" charset="0"/>
              <a:ea typeface="Helvetica" charset="0"/>
              <a:cs typeface="Helvetica" charset="0"/>
            </a:rPr>
            <a:t>Step</a:t>
          </a:r>
          <a:r>
            <a:rPr lang="en-US" sz="1600" b="1" baseline="0">
              <a:solidFill>
                <a:schemeClr val="tx1"/>
              </a:solidFill>
              <a:latin typeface="Helvetica" charset="0"/>
              <a:ea typeface="Helvetica" charset="0"/>
              <a:cs typeface="Helvetica" charset="0"/>
            </a:rPr>
            <a:t> 2</a:t>
          </a:r>
          <a:endParaRPr lang="en-US" sz="1600" b="1">
            <a:solidFill>
              <a:schemeClr val="tx1"/>
            </a:solidFill>
            <a:latin typeface="Helvetica" charset="0"/>
            <a:ea typeface="Helvetica" charset="0"/>
            <a:cs typeface="Helvetica"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N26"/>
  <sheetViews>
    <sheetView showGridLines="0" tabSelected="1" topLeftCell="A2" zoomScale="60" zoomScaleNormal="60" workbookViewId="0">
      <selection activeCell="A2" sqref="A2"/>
    </sheetView>
  </sheetViews>
  <sheetFormatPr defaultColWidth="10.796875" defaultRowHeight="15.6" x14ac:dyDescent="0.3"/>
  <cols>
    <col min="1" max="1" width="2.69921875" style="1" customWidth="1"/>
    <col min="2" max="2" width="44.59765625" style="1" customWidth="1"/>
    <col min="3" max="3" width="41.796875" style="1" customWidth="1"/>
    <col min="4" max="4" width="10.796875" style="1"/>
    <col min="5" max="5" width="10.796875" style="1" customWidth="1"/>
    <col min="6" max="6" width="133.5" style="1" customWidth="1"/>
    <col min="7" max="16384" width="10.796875" style="1"/>
  </cols>
  <sheetData>
    <row r="2" spans="2:14" ht="20.399999999999999" x14ac:dyDescent="0.3">
      <c r="B2" s="48" t="s">
        <v>3</v>
      </c>
      <c r="C2" s="29"/>
      <c r="D2" s="29"/>
      <c r="E2" s="29"/>
      <c r="F2" s="29"/>
    </row>
    <row r="3" spans="2:14" s="49" customFormat="1" ht="25.2" x14ac:dyDescent="0.45">
      <c r="B3" s="225" t="s">
        <v>5</v>
      </c>
      <c r="C3" s="225"/>
      <c r="D3" s="225"/>
      <c r="E3" s="225"/>
      <c r="F3" s="225"/>
      <c r="H3" s="50"/>
      <c r="I3" s="50"/>
      <c r="J3" s="50"/>
      <c r="K3" s="50"/>
      <c r="L3" s="50"/>
      <c r="M3" s="50"/>
      <c r="N3" s="50"/>
    </row>
    <row r="4" spans="2:14" ht="25.05" customHeight="1" x14ac:dyDescent="0.3">
      <c r="B4" s="226" t="s">
        <v>64</v>
      </c>
      <c r="C4" s="226"/>
      <c r="D4" s="226"/>
      <c r="E4" s="226"/>
      <c r="F4" s="226"/>
      <c r="H4" s="3"/>
      <c r="I4" s="3"/>
      <c r="J4" s="3"/>
      <c r="K4" s="3"/>
      <c r="L4" s="3"/>
      <c r="M4" s="3"/>
      <c r="N4" s="3"/>
    </row>
    <row r="5" spans="2:14" x14ac:dyDescent="0.3">
      <c r="B5" s="2"/>
      <c r="C5" s="2"/>
      <c r="D5" s="2"/>
      <c r="E5" s="2"/>
      <c r="F5" s="2"/>
      <c r="H5" s="3"/>
      <c r="I5" s="3"/>
      <c r="J5" s="3"/>
      <c r="K5" s="3"/>
      <c r="L5" s="3"/>
      <c r="M5" s="3"/>
      <c r="N5" s="3"/>
    </row>
    <row r="6" spans="2:14" ht="15.45" customHeight="1" x14ac:dyDescent="0.3">
      <c r="B6" s="227" t="s">
        <v>77</v>
      </c>
      <c r="C6" s="227"/>
      <c r="D6" s="227"/>
      <c r="E6" s="227"/>
      <c r="F6" s="227"/>
      <c r="H6" s="3"/>
      <c r="I6" s="3"/>
      <c r="J6" s="3"/>
      <c r="K6" s="3"/>
      <c r="L6" s="3"/>
      <c r="M6" s="3"/>
      <c r="N6" s="3"/>
    </row>
    <row r="7" spans="2:14" x14ac:dyDescent="0.3">
      <c r="B7" s="227"/>
      <c r="C7" s="227"/>
      <c r="D7" s="227"/>
      <c r="E7" s="227"/>
      <c r="F7" s="227"/>
      <c r="H7" s="3"/>
      <c r="I7" s="3"/>
      <c r="J7" s="3"/>
      <c r="K7" s="3"/>
      <c r="L7" s="3"/>
      <c r="M7" s="3"/>
      <c r="N7" s="3"/>
    </row>
    <row r="8" spans="2:14" x14ac:dyDescent="0.3">
      <c r="B8" s="227"/>
      <c r="C8" s="227"/>
      <c r="D8" s="227"/>
      <c r="E8" s="227"/>
      <c r="F8" s="227"/>
      <c r="H8" s="3"/>
      <c r="I8" s="3"/>
      <c r="J8" s="3"/>
      <c r="K8" s="3"/>
      <c r="L8" s="3"/>
      <c r="M8" s="3"/>
      <c r="N8" s="3"/>
    </row>
    <row r="9" spans="2:14" x14ac:dyDescent="0.3">
      <c r="B9" s="227"/>
      <c r="C9" s="227"/>
      <c r="D9" s="227"/>
      <c r="E9" s="227"/>
      <c r="F9" s="227"/>
      <c r="H9" s="3"/>
      <c r="I9" s="3"/>
      <c r="J9" s="3"/>
      <c r="K9" s="3"/>
      <c r="L9" s="3"/>
      <c r="M9" s="3"/>
      <c r="N9" s="3"/>
    </row>
    <row r="10" spans="2:14" ht="57.45" customHeight="1" x14ac:dyDescent="0.3">
      <c r="B10" s="227"/>
      <c r="C10" s="227"/>
      <c r="D10" s="227"/>
      <c r="E10" s="227"/>
      <c r="F10" s="227"/>
      <c r="H10" s="3"/>
      <c r="I10" s="3"/>
      <c r="J10" s="3"/>
      <c r="K10" s="3"/>
      <c r="L10" s="3"/>
      <c r="M10" s="3"/>
      <c r="N10" s="3"/>
    </row>
    <row r="11" spans="2:14" x14ac:dyDescent="0.3">
      <c r="B11" s="2"/>
      <c r="C11" s="2"/>
      <c r="D11" s="2"/>
      <c r="E11" s="2"/>
      <c r="F11" s="2"/>
      <c r="H11" s="3"/>
      <c r="I11" s="3"/>
      <c r="J11" s="3"/>
      <c r="K11" s="3"/>
      <c r="L11" s="3"/>
      <c r="M11" s="3"/>
      <c r="N11" s="3"/>
    </row>
    <row r="12" spans="2:14" x14ac:dyDescent="0.3">
      <c r="B12" s="228"/>
      <c r="C12" s="228"/>
      <c r="D12" s="228"/>
      <c r="E12" s="228"/>
      <c r="F12" s="228"/>
      <c r="H12" s="3"/>
      <c r="I12" s="3"/>
      <c r="J12" s="3"/>
      <c r="K12" s="3"/>
      <c r="L12" s="3"/>
      <c r="M12" s="3"/>
      <c r="N12" s="3"/>
    </row>
    <row r="13" spans="2:14" x14ac:dyDescent="0.3">
      <c r="B13" s="4"/>
      <c r="C13" s="4"/>
      <c r="D13" s="4"/>
      <c r="E13" s="4"/>
      <c r="F13" s="4"/>
      <c r="H13" s="3"/>
      <c r="I13" s="3"/>
      <c r="J13" s="3"/>
      <c r="K13" s="3"/>
      <c r="L13" s="3"/>
      <c r="M13" s="3"/>
      <c r="N13" s="3"/>
    </row>
    <row r="14" spans="2:14" x14ac:dyDescent="0.3">
      <c r="H14" s="224"/>
      <c r="I14" s="224"/>
      <c r="J14" s="224"/>
      <c r="K14" s="224"/>
      <c r="L14" s="3"/>
      <c r="M14" s="3"/>
      <c r="N14" s="3"/>
    </row>
    <row r="15" spans="2:14" ht="24" customHeight="1" thickBot="1" x14ac:dyDescent="0.45">
      <c r="B15" s="230" t="s">
        <v>1</v>
      </c>
      <c r="C15" s="230"/>
      <c r="L15" s="3"/>
    </row>
    <row r="16" spans="2:14" s="2" customFormat="1" ht="24" customHeight="1" x14ac:dyDescent="0.3">
      <c r="B16" s="56" t="s">
        <v>0</v>
      </c>
      <c r="C16" s="57" t="s">
        <v>2</v>
      </c>
      <c r="D16" s="57"/>
      <c r="E16" s="51"/>
      <c r="F16" s="54"/>
      <c r="G16" s="52"/>
      <c r="H16" s="52"/>
      <c r="I16" s="52"/>
      <c r="J16" s="52"/>
      <c r="K16" s="52"/>
      <c r="L16" s="52"/>
      <c r="M16" s="53"/>
    </row>
    <row r="17" spans="2:13" s="2" customFormat="1" ht="24" customHeight="1" x14ac:dyDescent="0.3">
      <c r="B17" s="59" t="s">
        <v>7</v>
      </c>
      <c r="C17" s="58" t="s">
        <v>65</v>
      </c>
      <c r="D17" s="58"/>
      <c r="E17" s="37"/>
      <c r="F17" s="55"/>
      <c r="G17" s="52"/>
      <c r="H17" s="52"/>
      <c r="I17" s="52"/>
      <c r="J17" s="52"/>
      <c r="K17" s="52"/>
      <c r="L17" s="52"/>
      <c r="M17" s="53"/>
    </row>
    <row r="18" spans="2:13" s="2" customFormat="1" ht="53.25" customHeight="1" x14ac:dyDescent="0.3">
      <c r="B18" s="85" t="s">
        <v>17</v>
      </c>
      <c r="C18" s="232" t="s">
        <v>19</v>
      </c>
      <c r="D18" s="233"/>
      <c r="E18" s="233"/>
      <c r="F18" s="234"/>
      <c r="G18" s="52"/>
      <c r="H18" s="52"/>
      <c r="I18" s="52"/>
      <c r="J18" s="52"/>
      <c r="K18" s="52"/>
      <c r="L18" s="52"/>
      <c r="M18" s="53"/>
    </row>
    <row r="19" spans="2:13" s="2" customFormat="1" ht="53.25" customHeight="1" thickBot="1" x14ac:dyDescent="0.35">
      <c r="B19" s="222" t="s">
        <v>18</v>
      </c>
      <c r="C19" s="235" t="s">
        <v>20</v>
      </c>
      <c r="D19" s="236"/>
      <c r="E19" s="236"/>
      <c r="F19" s="237"/>
      <c r="G19" s="52"/>
      <c r="H19" s="52"/>
      <c r="I19" s="52"/>
      <c r="J19" s="52"/>
      <c r="K19" s="52"/>
      <c r="L19" s="52"/>
      <c r="M19" s="53"/>
    </row>
    <row r="20" spans="2:13" x14ac:dyDescent="0.3">
      <c r="B20" s="231"/>
      <c r="C20" s="231"/>
      <c r="D20" s="231"/>
      <c r="E20" s="231"/>
      <c r="F20" s="231"/>
      <c r="G20" s="231"/>
      <c r="L20" s="3"/>
    </row>
    <row r="21" spans="2:13" x14ac:dyDescent="0.3">
      <c r="B21" s="229"/>
      <c r="C21" s="229"/>
      <c r="D21" s="229"/>
      <c r="E21" s="229"/>
      <c r="F21" s="229"/>
      <c r="G21" s="17"/>
      <c r="H21" s="17"/>
    </row>
    <row r="26" spans="2:13" x14ac:dyDescent="0.3">
      <c r="B26" s="1" t="s">
        <v>6</v>
      </c>
    </row>
  </sheetData>
  <mergeCells count="10">
    <mergeCell ref="B21:F21"/>
    <mergeCell ref="B15:C15"/>
    <mergeCell ref="B20:G20"/>
    <mergeCell ref="C18:F18"/>
    <mergeCell ref="C19:F19"/>
    <mergeCell ref="H14:K14"/>
    <mergeCell ref="B3:F3"/>
    <mergeCell ref="B4:F4"/>
    <mergeCell ref="B6:F10"/>
    <mergeCell ref="B12:F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1D261-3E5F-4F63-A432-EC6DD5729105}">
  <sheetPr codeName="Sheet4"/>
  <dimension ref="A1:Z101"/>
  <sheetViews>
    <sheetView zoomScale="54" zoomScaleNormal="50" workbookViewId="0"/>
  </sheetViews>
  <sheetFormatPr defaultColWidth="9" defaultRowHeight="15.6" x14ac:dyDescent="0.3"/>
  <cols>
    <col min="1" max="1" width="5.69921875" style="219" customWidth="1"/>
    <col min="2" max="16384" width="9" style="219"/>
  </cols>
  <sheetData>
    <row r="1" spans="1:26" x14ac:dyDescent="0.3">
      <c r="A1" s="220"/>
      <c r="B1" s="220"/>
      <c r="C1" s="220"/>
      <c r="D1" s="220"/>
      <c r="E1" s="220"/>
      <c r="F1" s="220"/>
    </row>
    <row r="2" spans="1:26" ht="20.399999999999999" x14ac:dyDescent="0.3">
      <c r="A2" s="220"/>
      <c r="B2" s="221" t="s">
        <v>3</v>
      </c>
      <c r="C2" s="53"/>
      <c r="D2" s="53"/>
      <c r="E2" s="53"/>
      <c r="F2" s="53"/>
    </row>
    <row r="3" spans="1:26" ht="25.2" x14ac:dyDescent="0.45">
      <c r="A3" s="49"/>
      <c r="B3" s="225" t="s">
        <v>5</v>
      </c>
      <c r="C3" s="225"/>
      <c r="D3" s="225"/>
      <c r="E3" s="225"/>
      <c r="F3" s="225"/>
      <c r="G3" s="238"/>
      <c r="H3" s="238"/>
      <c r="I3" s="238"/>
      <c r="J3" s="238"/>
      <c r="K3" s="238"/>
      <c r="L3" s="238"/>
      <c r="M3" s="238"/>
      <c r="N3" s="238"/>
      <c r="O3" s="238"/>
      <c r="P3" s="238"/>
      <c r="Q3" s="238"/>
      <c r="R3" s="238"/>
      <c r="S3" s="238"/>
      <c r="T3" s="238"/>
      <c r="U3" s="238"/>
      <c r="V3" s="238"/>
      <c r="W3" s="238"/>
      <c r="X3" s="238"/>
      <c r="Y3" s="238"/>
      <c r="Z3" s="238"/>
    </row>
    <row r="5" spans="1:26" x14ac:dyDescent="0.3">
      <c r="B5" s="239" t="s">
        <v>78</v>
      </c>
      <c r="C5" s="240"/>
      <c r="D5" s="240"/>
      <c r="E5" s="240"/>
      <c r="F5" s="240"/>
      <c r="G5" s="240"/>
      <c r="H5" s="240"/>
      <c r="I5" s="240"/>
      <c r="J5" s="240"/>
      <c r="K5" s="240"/>
      <c r="L5" s="240"/>
      <c r="M5" s="240"/>
      <c r="N5" s="240"/>
      <c r="O5" s="240"/>
      <c r="P5" s="240"/>
      <c r="Q5" s="240"/>
      <c r="R5" s="240"/>
      <c r="S5" s="240"/>
      <c r="T5" s="240"/>
      <c r="U5" s="240"/>
      <c r="V5" s="240"/>
      <c r="W5" s="240"/>
      <c r="X5" s="240"/>
      <c r="Y5" s="240"/>
      <c r="Z5" s="240"/>
    </row>
    <row r="6" spans="1:26" x14ac:dyDescent="0.3">
      <c r="B6" s="240"/>
      <c r="C6" s="240"/>
      <c r="D6" s="240"/>
      <c r="E6" s="240"/>
      <c r="F6" s="240"/>
      <c r="G6" s="240"/>
      <c r="H6" s="240"/>
      <c r="I6" s="240"/>
      <c r="J6" s="240"/>
      <c r="K6" s="240"/>
      <c r="L6" s="240"/>
      <c r="M6" s="240"/>
      <c r="N6" s="240"/>
      <c r="O6" s="240"/>
      <c r="P6" s="240"/>
      <c r="Q6" s="240"/>
      <c r="R6" s="240"/>
      <c r="S6" s="240"/>
      <c r="T6" s="240"/>
      <c r="U6" s="240"/>
      <c r="V6" s="240"/>
      <c r="W6" s="240"/>
      <c r="X6" s="240"/>
      <c r="Y6" s="240"/>
      <c r="Z6" s="240"/>
    </row>
    <row r="7" spans="1:26" x14ac:dyDescent="0.3">
      <c r="B7" s="240"/>
      <c r="C7" s="240"/>
      <c r="D7" s="240"/>
      <c r="E7" s="240"/>
      <c r="F7" s="240"/>
      <c r="G7" s="240"/>
      <c r="H7" s="240"/>
      <c r="I7" s="240"/>
      <c r="J7" s="240"/>
      <c r="K7" s="240"/>
      <c r="L7" s="240"/>
      <c r="M7" s="240"/>
      <c r="N7" s="240"/>
      <c r="O7" s="240"/>
      <c r="P7" s="240"/>
      <c r="Q7" s="240"/>
      <c r="R7" s="240"/>
      <c r="S7" s="240"/>
      <c r="T7" s="240"/>
      <c r="U7" s="240"/>
      <c r="V7" s="240"/>
      <c r="W7" s="240"/>
      <c r="X7" s="240"/>
      <c r="Y7" s="240"/>
      <c r="Z7" s="240"/>
    </row>
    <row r="8" spans="1:26" x14ac:dyDescent="0.3">
      <c r="B8" s="240"/>
      <c r="C8" s="240"/>
      <c r="D8" s="240"/>
      <c r="E8" s="240"/>
      <c r="F8" s="240"/>
      <c r="G8" s="240"/>
      <c r="H8" s="240"/>
      <c r="I8" s="240"/>
      <c r="J8" s="240"/>
      <c r="K8" s="240"/>
      <c r="L8" s="240"/>
      <c r="M8" s="240"/>
      <c r="N8" s="240"/>
      <c r="O8" s="240"/>
      <c r="P8" s="240"/>
      <c r="Q8" s="240"/>
      <c r="R8" s="240"/>
      <c r="S8" s="240"/>
      <c r="T8" s="240"/>
      <c r="U8" s="240"/>
      <c r="V8" s="240"/>
      <c r="W8" s="240"/>
      <c r="X8" s="240"/>
      <c r="Y8" s="240"/>
      <c r="Z8" s="240"/>
    </row>
    <row r="9" spans="1:26" x14ac:dyDescent="0.3">
      <c r="B9" s="240"/>
      <c r="C9" s="240"/>
      <c r="D9" s="240"/>
      <c r="E9" s="240"/>
      <c r="F9" s="240"/>
      <c r="G9" s="240"/>
      <c r="H9" s="240"/>
      <c r="I9" s="240"/>
      <c r="J9" s="240"/>
      <c r="K9" s="240"/>
      <c r="L9" s="240"/>
      <c r="M9" s="240"/>
      <c r="N9" s="240"/>
      <c r="O9" s="240"/>
      <c r="P9" s="240"/>
      <c r="Q9" s="240"/>
      <c r="R9" s="240"/>
      <c r="S9" s="240"/>
      <c r="T9" s="240"/>
      <c r="U9" s="240"/>
      <c r="V9" s="240"/>
      <c r="W9" s="240"/>
      <c r="X9" s="240"/>
      <c r="Y9" s="240"/>
      <c r="Z9" s="240"/>
    </row>
    <row r="10" spans="1:26" x14ac:dyDescent="0.3">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row>
    <row r="11" spans="1:26" x14ac:dyDescent="0.3">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row>
    <row r="12" spans="1:26" x14ac:dyDescent="0.3">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row>
    <row r="13" spans="1:26" ht="18" x14ac:dyDescent="0.35">
      <c r="B13" s="223" t="s">
        <v>71</v>
      </c>
    </row>
    <row r="14" spans="1:26" ht="18" x14ac:dyDescent="0.35">
      <c r="B14" s="223"/>
    </row>
    <row r="15" spans="1:26" ht="18" x14ac:dyDescent="0.35">
      <c r="B15" s="223" t="s">
        <v>67</v>
      </c>
    </row>
    <row r="16" spans="1:26" ht="18" x14ac:dyDescent="0.35">
      <c r="B16" s="223"/>
    </row>
    <row r="17" spans="2:2" ht="18" x14ac:dyDescent="0.35">
      <c r="B17" s="223" t="s">
        <v>68</v>
      </c>
    </row>
    <row r="18" spans="2:2" ht="18" x14ac:dyDescent="0.35">
      <c r="B18" s="223"/>
    </row>
    <row r="19" spans="2:2" ht="18" x14ac:dyDescent="0.35">
      <c r="B19" s="223" t="s">
        <v>69</v>
      </c>
    </row>
    <row r="20" spans="2:2" ht="18" x14ac:dyDescent="0.35">
      <c r="B20" s="223"/>
    </row>
    <row r="21" spans="2:2" ht="18" x14ac:dyDescent="0.35">
      <c r="B21" s="223" t="s">
        <v>70</v>
      </c>
    </row>
    <row r="22" spans="2:2" ht="18" x14ac:dyDescent="0.35">
      <c r="B22" s="223"/>
    </row>
    <row r="23" spans="2:2" ht="18" x14ac:dyDescent="0.35">
      <c r="B23" s="223"/>
    </row>
    <row r="24" spans="2:2" ht="18" x14ac:dyDescent="0.35">
      <c r="B24" s="223"/>
    </row>
    <row r="25" spans="2:2" ht="18" x14ac:dyDescent="0.35">
      <c r="B25" s="223" t="s">
        <v>72</v>
      </c>
    </row>
    <row r="72" spans="2:2" ht="18" x14ac:dyDescent="0.35">
      <c r="B72" s="223" t="s">
        <v>73</v>
      </c>
    </row>
    <row r="89" spans="2:2" ht="18" x14ac:dyDescent="0.35">
      <c r="B89" s="223" t="s">
        <v>74</v>
      </c>
    </row>
    <row r="99" spans="2:2" ht="18" x14ac:dyDescent="0.35">
      <c r="B99" s="223" t="s">
        <v>75</v>
      </c>
    </row>
    <row r="101" spans="2:2" ht="18" x14ac:dyDescent="0.35">
      <c r="B101" s="223" t="s">
        <v>76</v>
      </c>
    </row>
  </sheetData>
  <mergeCells count="2">
    <mergeCell ref="B3:Z3"/>
    <mergeCell ref="B5:Z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Y271"/>
  <sheetViews>
    <sheetView showGridLines="0" zoomScale="78" zoomScaleNormal="115" workbookViewId="0"/>
  </sheetViews>
  <sheetFormatPr defaultColWidth="10.796875" defaultRowHeight="15" x14ac:dyDescent="0.3"/>
  <cols>
    <col min="1" max="1" width="4.796875" style="4" customWidth="1"/>
    <col min="2" max="2" width="10.296875" style="5" customWidth="1"/>
    <col min="3" max="3" width="39.19921875" style="4" customWidth="1"/>
    <col min="4" max="4" width="7.8984375" style="4" customWidth="1"/>
    <col min="5" max="5" width="3.09765625" style="4" customWidth="1"/>
    <col min="6" max="6" width="3.296875" style="4" customWidth="1"/>
    <col min="7" max="7" width="5.296875" style="4" customWidth="1"/>
    <col min="8" max="8" width="12.796875" style="44" customWidth="1"/>
    <col min="9" max="9" width="24.8984375" style="4" customWidth="1"/>
    <col min="10" max="10" width="22.796875" style="4" customWidth="1"/>
    <col min="11" max="11" width="19.796875" style="4" customWidth="1"/>
    <col min="12" max="12" width="22.8984375" style="4" customWidth="1"/>
    <col min="13" max="13" width="5.19921875" style="4" customWidth="1"/>
    <col min="14" max="15" width="5.796875" style="4" customWidth="1"/>
    <col min="16" max="16" width="32.3984375" style="4" customWidth="1"/>
    <col min="17" max="17" width="4.69921875" style="4" customWidth="1"/>
    <col min="18" max="18" width="32.3984375" style="4" customWidth="1"/>
    <col min="19" max="19" width="4.69921875" style="4" customWidth="1"/>
    <col min="20" max="20" width="32.3984375" style="4" customWidth="1"/>
    <col min="21" max="21" width="4.69921875" style="4" customWidth="1"/>
    <col min="22" max="22" width="32.3984375" style="4" customWidth="1"/>
    <col min="23" max="23" width="4.8984375" style="4" customWidth="1"/>
    <col min="24" max="24" width="12.8984375" style="4" bestFit="1" customWidth="1"/>
    <col min="25" max="16384" width="10.796875" style="4"/>
  </cols>
  <sheetData>
    <row r="1" spans="1:25" ht="24" customHeight="1" x14ac:dyDescent="0.3">
      <c r="A1" s="16"/>
      <c r="B1" s="42"/>
      <c r="C1" s="14"/>
      <c r="D1" s="14"/>
      <c r="E1" s="14"/>
      <c r="H1" s="5"/>
    </row>
    <row r="2" spans="1:25" ht="24" customHeight="1" x14ac:dyDescent="0.3">
      <c r="B2" s="42"/>
      <c r="C2" s="86" t="s">
        <v>21</v>
      </c>
      <c r="D2" s="241" t="s">
        <v>38</v>
      </c>
      <c r="E2" s="242"/>
      <c r="F2" s="242"/>
      <c r="G2" s="242"/>
      <c r="H2" s="242"/>
      <c r="I2" s="242"/>
      <c r="J2" s="242"/>
      <c r="K2" s="242"/>
      <c r="L2" s="242"/>
      <c r="M2" s="242"/>
      <c r="P2" s="92" t="s">
        <v>39</v>
      </c>
    </row>
    <row r="3" spans="1:25" ht="24" customHeight="1" thickBot="1" x14ac:dyDescent="0.35">
      <c r="G3" s="266"/>
      <c r="H3" s="266"/>
      <c r="I3" s="266"/>
    </row>
    <row r="4" spans="1:25" ht="24" customHeight="1" x14ac:dyDescent="0.3">
      <c r="B4" s="26"/>
      <c r="C4" s="258" t="s">
        <v>14</v>
      </c>
      <c r="D4" s="258"/>
      <c r="E4" s="259"/>
      <c r="G4" s="248" t="s">
        <v>62</v>
      </c>
      <c r="H4" s="249"/>
      <c r="I4" s="249"/>
      <c r="J4" s="249"/>
      <c r="K4" s="249"/>
      <c r="L4" s="249"/>
      <c r="M4" s="250"/>
      <c r="N4" s="14"/>
      <c r="O4" s="71"/>
      <c r="P4" s="243" t="s">
        <v>36</v>
      </c>
      <c r="Q4" s="244"/>
      <c r="R4" s="244"/>
      <c r="S4" s="244"/>
      <c r="T4" s="244"/>
      <c r="U4" s="244"/>
      <c r="V4" s="244"/>
      <c r="W4" s="245"/>
    </row>
    <row r="5" spans="1:25" ht="19.05" customHeight="1" thickBot="1" x14ac:dyDescent="0.35">
      <c r="B5" s="27"/>
      <c r="C5" s="260"/>
      <c r="D5" s="260"/>
      <c r="E5" s="261"/>
      <c r="G5" s="251"/>
      <c r="H5" s="252"/>
      <c r="I5" s="252"/>
      <c r="J5" s="252"/>
      <c r="K5" s="252"/>
      <c r="L5" s="252"/>
      <c r="M5" s="253"/>
      <c r="N5" s="14"/>
      <c r="O5" s="18"/>
      <c r="P5" s="246"/>
      <c r="Q5" s="246"/>
      <c r="R5" s="246"/>
      <c r="S5" s="246"/>
      <c r="T5" s="246"/>
      <c r="U5" s="246"/>
      <c r="V5" s="246"/>
      <c r="W5" s="247"/>
    </row>
    <row r="6" spans="1:25" ht="16.05" customHeight="1" x14ac:dyDescent="0.3">
      <c r="B6" s="13"/>
      <c r="C6" s="267"/>
      <c r="D6" s="267"/>
      <c r="E6" s="9"/>
      <c r="F6" s="7"/>
      <c r="G6" s="251"/>
      <c r="H6" s="252"/>
      <c r="I6" s="252"/>
      <c r="J6" s="252"/>
      <c r="K6" s="252"/>
      <c r="L6" s="252"/>
      <c r="M6" s="253"/>
      <c r="O6" s="18"/>
      <c r="P6" s="96"/>
      <c r="Q6" s="96"/>
      <c r="R6" s="96"/>
      <c r="S6" s="96"/>
      <c r="T6" s="96"/>
      <c r="U6" s="96"/>
      <c r="V6" s="96"/>
      <c r="W6" s="97"/>
    </row>
    <row r="7" spans="1:25" ht="18" thickBot="1" x14ac:dyDescent="0.35">
      <c r="B7" s="46"/>
      <c r="C7" s="39" t="s">
        <v>4</v>
      </c>
      <c r="D7" s="47"/>
      <c r="E7" s="10"/>
      <c r="F7" s="7"/>
      <c r="G7" s="251"/>
      <c r="H7" s="252"/>
      <c r="I7" s="252"/>
      <c r="J7" s="252"/>
      <c r="K7" s="252"/>
      <c r="L7" s="252"/>
      <c r="M7" s="253"/>
      <c r="N7" s="14"/>
      <c r="O7" s="18"/>
      <c r="P7" s="98" t="s">
        <v>22</v>
      </c>
      <c r="Q7" s="99"/>
      <c r="R7" s="98" t="s">
        <v>23</v>
      </c>
      <c r="S7" s="99"/>
      <c r="T7" s="98" t="s">
        <v>24</v>
      </c>
      <c r="U7" s="99"/>
      <c r="V7" s="98" t="s">
        <v>25</v>
      </c>
      <c r="W7" s="97"/>
      <c r="X7" s="94"/>
      <c r="Y7" s="14"/>
    </row>
    <row r="8" spans="1:25" ht="24" customHeight="1" thickBot="1" x14ac:dyDescent="0.35">
      <c r="B8" s="43"/>
      <c r="C8" s="88"/>
      <c r="D8" s="39"/>
      <c r="E8" s="11"/>
      <c r="F8" s="36"/>
      <c r="G8" s="254"/>
      <c r="H8" s="255"/>
      <c r="I8" s="255"/>
      <c r="J8" s="255"/>
      <c r="K8" s="255"/>
      <c r="L8" s="255"/>
      <c r="M8" s="256"/>
      <c r="N8" s="14"/>
      <c r="O8" s="18"/>
      <c r="P8" s="100" t="str">
        <f>IF(I20="","",AVERAGE(I20:I269))</f>
        <v/>
      </c>
      <c r="Q8" s="99"/>
      <c r="R8" s="100" t="str">
        <f>IF(J20="","",AVERAGE(J20:J269))</f>
        <v/>
      </c>
      <c r="S8" s="99"/>
      <c r="T8" s="100" t="str">
        <f>IF(K20="","",AVERAGE(K20:K269))</f>
        <v/>
      </c>
      <c r="U8" s="99"/>
      <c r="V8" s="100" t="str">
        <f>IF(L20="","",AVERAGE(L20:L269))</f>
        <v/>
      </c>
      <c r="W8" s="97"/>
      <c r="X8" s="95"/>
      <c r="Y8" s="14"/>
    </row>
    <row r="9" spans="1:25" ht="17.399999999999999" x14ac:dyDescent="0.3">
      <c r="B9" s="40"/>
      <c r="C9" s="14"/>
      <c r="D9" s="60"/>
      <c r="E9" s="12"/>
      <c r="F9" s="33"/>
      <c r="H9" s="30"/>
      <c r="I9" s="14"/>
      <c r="J9" s="14"/>
      <c r="K9" s="14"/>
      <c r="L9" s="14"/>
      <c r="M9" s="14"/>
      <c r="N9" s="14"/>
      <c r="O9" s="18"/>
      <c r="P9" s="99"/>
      <c r="Q9" s="99"/>
      <c r="R9" s="99"/>
      <c r="S9" s="99"/>
      <c r="T9" s="187" t="str">
        <f>IF(T8="","",(T12*C17*((V8-T8)/T11)))</f>
        <v/>
      </c>
      <c r="U9" s="99"/>
      <c r="V9" s="99"/>
      <c r="W9" s="97"/>
      <c r="X9" s="14"/>
      <c r="Y9" s="14"/>
    </row>
    <row r="10" spans="1:25" ht="18" thickBot="1" x14ac:dyDescent="0.35">
      <c r="B10" s="40"/>
      <c r="C10" s="39" t="s">
        <v>15</v>
      </c>
      <c r="D10" s="60"/>
      <c r="E10" s="12"/>
      <c r="F10" s="33"/>
      <c r="H10" s="30"/>
      <c r="I10" s="14"/>
      <c r="J10" s="14"/>
      <c r="K10" s="14"/>
      <c r="L10" s="14"/>
      <c r="M10" s="14"/>
      <c r="N10" s="14"/>
      <c r="O10" s="18"/>
      <c r="P10" s="98" t="s">
        <v>30</v>
      </c>
      <c r="Q10" s="99"/>
      <c r="R10" s="98" t="s">
        <v>31</v>
      </c>
      <c r="S10" s="99"/>
      <c r="T10" s="98" t="s">
        <v>32</v>
      </c>
      <c r="U10" s="99"/>
      <c r="V10" s="98" t="s">
        <v>33</v>
      </c>
      <c r="W10" s="97"/>
      <c r="X10" s="94"/>
      <c r="Y10" s="14"/>
    </row>
    <row r="11" spans="1:25" ht="24" customHeight="1" thickBot="1" x14ac:dyDescent="0.35">
      <c r="B11" s="40"/>
      <c r="C11" s="88"/>
      <c r="D11" s="60"/>
      <c r="E11" s="12"/>
      <c r="F11" s="33"/>
      <c r="H11" s="30"/>
      <c r="I11" s="14"/>
      <c r="J11" s="14"/>
      <c r="K11" s="14"/>
      <c r="L11" s="14"/>
      <c r="M11" s="14"/>
      <c r="N11" s="14"/>
      <c r="O11" s="18"/>
      <c r="P11" s="100" t="str">
        <f>IF(I20="","",STDEV(I20:I269))</f>
        <v/>
      </c>
      <c r="Q11" s="99"/>
      <c r="R11" s="100" t="str">
        <f>IF(J20="","",STDEV(J20:J269))</f>
        <v/>
      </c>
      <c r="S11" s="99"/>
      <c r="T11" s="100" t="str">
        <f>IF(K20="","",STDEV(K20:K269))</f>
        <v/>
      </c>
      <c r="U11" s="99"/>
      <c r="V11" s="100" t="str">
        <f>IF(L20="","",STDEV(L20:L269))</f>
        <v/>
      </c>
      <c r="W11" s="97"/>
      <c r="X11" s="14"/>
      <c r="Y11" s="14"/>
    </row>
    <row r="12" spans="1:25" ht="36" customHeight="1" thickBot="1" x14ac:dyDescent="0.35">
      <c r="B12" s="40"/>
      <c r="C12" s="61"/>
      <c r="D12" s="60"/>
      <c r="E12" s="12"/>
      <c r="F12" s="33"/>
      <c r="G12" s="21"/>
      <c r="H12" s="258" t="s">
        <v>35</v>
      </c>
      <c r="I12" s="258"/>
      <c r="J12" s="258"/>
      <c r="K12" s="258"/>
      <c r="L12" s="258"/>
      <c r="M12" s="259"/>
      <c r="N12" s="14"/>
      <c r="O12" s="18"/>
      <c r="P12" s="182"/>
      <c r="Q12" s="182"/>
      <c r="R12" s="182"/>
      <c r="S12" s="182"/>
      <c r="T12" s="183">
        <f>(1-(3/(4*(C14-1)-1)))</f>
        <v>1.6</v>
      </c>
      <c r="U12" s="182"/>
      <c r="V12" s="184" t="str">
        <f>IF(T8="","",LN(V8/T8) + 0.5*((V11^2)/(C11*V8^2) - (T11^2)/(C11*T8^2)))</f>
        <v/>
      </c>
      <c r="W12" s="185"/>
      <c r="X12" s="14"/>
      <c r="Y12" s="14"/>
    </row>
    <row r="13" spans="1:25" ht="19.05" customHeight="1" thickBot="1" x14ac:dyDescent="0.35">
      <c r="B13" s="40"/>
      <c r="C13" s="39" t="s">
        <v>16</v>
      </c>
      <c r="D13" s="60"/>
      <c r="E13" s="12"/>
      <c r="F13" s="33"/>
      <c r="G13" s="22"/>
      <c r="H13" s="260"/>
      <c r="I13" s="260"/>
      <c r="J13" s="260"/>
      <c r="K13" s="260"/>
      <c r="L13" s="260"/>
      <c r="M13" s="261"/>
      <c r="N13" s="14"/>
      <c r="O13" s="186"/>
      <c r="P13" s="187">
        <f>(1-(3/(4*(C11-1)-1)))</f>
        <v>1.6</v>
      </c>
      <c r="Q13" s="182"/>
      <c r="R13" s="184" t="str">
        <f>IF(R8="","",LN(R8/P8) + 0.5*((R11^2)/(C11*R8^2) - (P11^2)/(C11*P8^2)))</f>
        <v/>
      </c>
      <c r="S13" s="182"/>
      <c r="T13" s="101" t="s">
        <v>28</v>
      </c>
      <c r="U13" s="99"/>
      <c r="V13" s="101" t="s">
        <v>28</v>
      </c>
      <c r="W13" s="97"/>
      <c r="X13" s="14"/>
      <c r="Y13" s="14"/>
    </row>
    <row r="14" spans="1:25" ht="24" customHeight="1" thickBot="1" x14ac:dyDescent="0.35">
      <c r="B14" s="40"/>
      <c r="C14" s="88"/>
      <c r="D14" s="60"/>
      <c r="E14" s="12"/>
      <c r="F14" s="45"/>
      <c r="G14" s="23"/>
      <c r="H14" s="83"/>
      <c r="I14" s="83"/>
      <c r="J14" s="83"/>
      <c r="K14" s="83"/>
      <c r="L14" s="83"/>
      <c r="M14" s="84"/>
      <c r="N14" s="14"/>
      <c r="O14" s="18"/>
      <c r="P14" s="102" t="s">
        <v>26</v>
      </c>
      <c r="Q14" s="99"/>
      <c r="R14" s="101" t="s">
        <v>27</v>
      </c>
      <c r="S14" s="99"/>
      <c r="T14" s="103" t="s">
        <v>26</v>
      </c>
      <c r="U14" s="99"/>
      <c r="V14" s="103" t="s">
        <v>27</v>
      </c>
      <c r="W14" s="97"/>
      <c r="X14" s="14"/>
      <c r="Y14" s="14"/>
    </row>
    <row r="15" spans="1:25" ht="18.75" customHeight="1" thickBot="1" x14ac:dyDescent="0.35">
      <c r="B15" s="40"/>
      <c r="C15" s="61"/>
      <c r="D15" s="60"/>
      <c r="E15" s="12"/>
      <c r="F15" s="45"/>
      <c r="G15" s="23"/>
      <c r="H15" s="83"/>
      <c r="I15" s="83"/>
      <c r="J15" s="83"/>
      <c r="K15" s="83"/>
      <c r="L15" s="83"/>
      <c r="M15" s="84"/>
      <c r="N15" s="14"/>
      <c r="O15" s="18"/>
      <c r="P15" s="100" t="str">
        <f>IF(P8="","",P13*C17*((R8-P8)/P11))</f>
        <v/>
      </c>
      <c r="Q15" s="99"/>
      <c r="R15" s="100" t="str">
        <f>IF(R8="","",IF(C17="1",100*(EXP(R13)-1),
(1-EXP(R13))*100))</f>
        <v/>
      </c>
      <c r="S15" s="99"/>
      <c r="T15" s="100" t="str">
        <f>IF(T8="","",(P15-(T12*C17*((V8-T8)/T11))))</f>
        <v/>
      </c>
      <c r="U15" s="99"/>
      <c r="V15" s="100" t="str">
        <f>IF(V8="","",IF(C17="1",100*(EXP(R13-V12)-1),100*(1-EXP(R13-V12))))</f>
        <v/>
      </c>
      <c r="W15" s="97"/>
      <c r="X15" s="14"/>
      <c r="Y15" s="14"/>
    </row>
    <row r="16" spans="1:25" ht="19.05" customHeight="1" thickBot="1" x14ac:dyDescent="0.35">
      <c r="B16" s="40"/>
      <c r="C16" s="66" t="s">
        <v>8</v>
      </c>
      <c r="D16" s="60"/>
      <c r="E16" s="12"/>
      <c r="F16" s="45"/>
      <c r="G16" s="23"/>
      <c r="H16" s="83"/>
      <c r="I16" s="83"/>
      <c r="J16" s="83"/>
      <c r="K16" s="83"/>
      <c r="L16" s="83"/>
      <c r="M16" s="84"/>
      <c r="N16" s="14"/>
      <c r="O16" s="18"/>
      <c r="P16" s="201" t="str">
        <f>IF(R8="","",CORREL(I20:I269,J20:J269))</f>
        <v/>
      </c>
      <c r="Q16" s="202"/>
      <c r="R16" s="201" t="str">
        <f>IF(R8="","",CORREL(I20:I269,J20:J269))</f>
        <v/>
      </c>
      <c r="S16" s="96"/>
      <c r="T16" s="201" t="str">
        <f>IF(T8="","",CORREL(K20:K269,L20:L269))</f>
        <v/>
      </c>
      <c r="U16" s="202"/>
      <c r="V16" s="205" t="str">
        <f>IF(T8="","",R13-V12)</f>
        <v/>
      </c>
      <c r="W16" s="185"/>
      <c r="X16" s="14"/>
      <c r="Y16" s="14"/>
    </row>
    <row r="17" spans="2:23" ht="24" customHeight="1" thickBot="1" x14ac:dyDescent="0.35">
      <c r="B17" s="43"/>
      <c r="C17" s="108"/>
      <c r="D17" s="44"/>
      <c r="E17" s="34"/>
      <c r="F17" s="30"/>
      <c r="G17" s="71"/>
      <c r="H17" s="31"/>
      <c r="I17" s="72"/>
      <c r="J17" s="72"/>
      <c r="K17" s="72"/>
      <c r="L17" s="72"/>
      <c r="M17" s="73"/>
      <c r="O17" s="18"/>
      <c r="P17" s="103" t="s">
        <v>29</v>
      </c>
      <c r="Q17" s="99"/>
      <c r="R17" s="103" t="s">
        <v>29</v>
      </c>
      <c r="S17" s="99"/>
      <c r="T17" s="103" t="s">
        <v>29</v>
      </c>
      <c r="U17" s="99"/>
      <c r="V17" s="103" t="s">
        <v>29</v>
      </c>
      <c r="W17" s="97"/>
    </row>
    <row r="18" spans="2:23" ht="25.05" customHeight="1" thickBot="1" x14ac:dyDescent="0.35">
      <c r="B18" s="77"/>
      <c r="C18" s="262"/>
      <c r="D18" s="262"/>
      <c r="E18" s="263"/>
      <c r="F18" s="30"/>
      <c r="G18" s="18"/>
      <c r="H18" s="38"/>
      <c r="I18" s="271" t="s">
        <v>34</v>
      </c>
      <c r="J18" s="272"/>
      <c r="K18" s="272"/>
      <c r="L18" s="273"/>
      <c r="M18" s="19"/>
      <c r="O18" s="18"/>
      <c r="P18" s="104" t="str">
        <f>IF(P8="","",SQRT(((((2*(1-P16)/C11)*((C11-1)/(C11-3))*(1+((C11*P15*P15)/(2*(1-P16)))))-(P15*P15)/(P13^2))*P13*P13)))</f>
        <v/>
      </c>
      <c r="Q18" s="99"/>
      <c r="R18" s="100" t="str">
        <f>IF(P8="","",100*(EXP(SQRT(R19))-1))</f>
        <v/>
      </c>
      <c r="S18" s="99"/>
      <c r="T18" s="100" t="str">
        <f>IF(T8="","",SQRT(P18^2+T19^2))</f>
        <v/>
      </c>
      <c r="U18" s="99"/>
      <c r="V18" s="100" t="str">
        <f>IF(T8="","",100*(EXP(SQRT(R19+V19))-1))</f>
        <v/>
      </c>
      <c r="W18" s="97"/>
    </row>
    <row r="19" spans="2:23" ht="54.75" customHeight="1" thickBot="1" x14ac:dyDescent="0.35">
      <c r="B19" s="80"/>
      <c r="C19" s="264"/>
      <c r="D19" s="264"/>
      <c r="E19" s="265"/>
      <c r="F19" s="30"/>
      <c r="G19" s="18"/>
      <c r="H19" s="76" t="s">
        <v>13</v>
      </c>
      <c r="I19" s="180" t="s">
        <v>9</v>
      </c>
      <c r="J19" s="180" t="s">
        <v>10</v>
      </c>
      <c r="K19" s="180" t="s">
        <v>11</v>
      </c>
      <c r="L19" s="180" t="s">
        <v>12</v>
      </c>
      <c r="M19" s="19"/>
      <c r="O19" s="188"/>
      <c r="P19" s="189">
        <f>(1-(3/(4*(C14-1)-1)))</f>
        <v>1.6</v>
      </c>
      <c r="Q19" s="190"/>
      <c r="R19" s="191" t="str">
        <f>IF(R8="","",((R11^2)/(C11*R8^2))+((P11^2)/(C11*P8^2))-((2*R16*P11*R11)/(P8*R8*C11)))</f>
        <v/>
      </c>
      <c r="S19" s="190"/>
      <c r="T19" s="190" t="str">
        <f>IF(T8="","",SQRT(((((2*(1-T16)/C14)*((C14-1)/(C14-3))*(1+((C14*T15*T15)/(2*(1-T16)))))-(T15*T15)/(P19^2))*P19*P19)))</f>
        <v/>
      </c>
      <c r="U19" s="190"/>
      <c r="V19" s="191" t="str">
        <f>IF(T8="","",((V11^2)/(C11*V8^2))+((T11^2)/(C11*T8^2))-((2*T16*T11*V11)/(T8*V8*C11)))</f>
        <v/>
      </c>
      <c r="W19" s="192"/>
    </row>
    <row r="20" spans="2:23" ht="17.399999999999999" x14ac:dyDescent="0.3">
      <c r="B20" s="28"/>
      <c r="C20" s="82"/>
      <c r="D20" s="82"/>
      <c r="E20" s="81"/>
      <c r="F20" s="30"/>
      <c r="G20" s="18"/>
      <c r="H20" s="68">
        <v>1</v>
      </c>
      <c r="I20" s="181"/>
      <c r="J20" s="181"/>
      <c r="K20" s="181"/>
      <c r="L20" s="181"/>
      <c r="M20" s="19"/>
    </row>
    <row r="21" spans="2:23" ht="18" thickBot="1" x14ac:dyDescent="0.35">
      <c r="B21" s="81"/>
      <c r="C21" s="274"/>
      <c r="D21" s="274"/>
      <c r="E21" s="81"/>
      <c r="F21" s="30"/>
      <c r="G21" s="18"/>
      <c r="H21" s="69">
        <v>2</v>
      </c>
      <c r="I21" s="181"/>
      <c r="J21" s="181"/>
      <c r="K21" s="181"/>
      <c r="L21" s="181"/>
      <c r="M21" s="19"/>
    </row>
    <row r="22" spans="2:23" ht="17.399999999999999" x14ac:dyDescent="0.3">
      <c r="B22" s="81"/>
      <c r="C22" s="66"/>
      <c r="D22" s="63"/>
      <c r="E22" s="67"/>
      <c r="G22" s="43"/>
      <c r="H22" s="41">
        <v>3</v>
      </c>
      <c r="I22" s="181"/>
      <c r="J22" s="181"/>
      <c r="K22" s="181"/>
      <c r="L22" s="181"/>
      <c r="M22" s="24"/>
      <c r="O22" s="269" t="s">
        <v>37</v>
      </c>
      <c r="P22" s="244"/>
      <c r="Q22" s="244"/>
      <c r="R22" s="244"/>
      <c r="S22" s="244"/>
      <c r="T22" s="244"/>
      <c r="U22" s="244"/>
      <c r="V22" s="244"/>
      <c r="W22" s="106"/>
    </row>
    <row r="23" spans="2:23" ht="18" thickBot="1" x14ac:dyDescent="0.35">
      <c r="B23" s="81"/>
      <c r="C23" s="63"/>
      <c r="D23" s="63"/>
      <c r="E23" s="67"/>
      <c r="G23" s="6"/>
      <c r="H23" s="41">
        <v>4</v>
      </c>
      <c r="I23" s="181"/>
      <c r="J23" s="181"/>
      <c r="K23" s="181"/>
      <c r="L23" s="181"/>
      <c r="M23" s="19"/>
      <c r="O23" s="270"/>
      <c r="P23" s="246"/>
      <c r="Q23" s="246"/>
      <c r="R23" s="246"/>
      <c r="S23" s="246"/>
      <c r="T23" s="246"/>
      <c r="U23" s="246"/>
      <c r="V23" s="246"/>
      <c r="W23" s="107"/>
    </row>
    <row r="24" spans="2:23" ht="18" thickBot="1" x14ac:dyDescent="0.35">
      <c r="B24" s="81"/>
      <c r="C24" s="60"/>
      <c r="D24" s="64"/>
      <c r="E24" s="67"/>
      <c r="G24" s="43"/>
      <c r="H24" s="69">
        <v>5</v>
      </c>
      <c r="I24" s="181"/>
      <c r="J24" s="181"/>
      <c r="K24" s="181"/>
      <c r="L24" s="181"/>
      <c r="M24" s="19"/>
      <c r="O24" s="18"/>
      <c r="P24" s="14"/>
      <c r="Q24" s="14"/>
      <c r="R24" s="14"/>
      <c r="S24" s="14"/>
      <c r="T24" s="14"/>
      <c r="U24" s="14"/>
      <c r="V24" s="14"/>
      <c r="W24" s="19"/>
    </row>
    <row r="25" spans="2:23" ht="18" thickBot="1" x14ac:dyDescent="0.35">
      <c r="B25" s="44"/>
      <c r="C25" s="62"/>
      <c r="D25" s="62"/>
      <c r="E25" s="14"/>
      <c r="G25" s="43"/>
      <c r="H25" s="69">
        <v>6</v>
      </c>
      <c r="I25" s="181"/>
      <c r="J25" s="181"/>
      <c r="K25" s="181"/>
      <c r="L25" s="181"/>
      <c r="M25" s="19"/>
      <c r="O25" s="18"/>
      <c r="P25" s="14"/>
      <c r="Q25" s="14"/>
      <c r="R25" s="14"/>
      <c r="S25" s="14"/>
      <c r="T25" s="89" t="s">
        <v>28</v>
      </c>
      <c r="U25" s="14"/>
      <c r="V25" s="89" t="s">
        <v>28</v>
      </c>
      <c r="W25" s="19"/>
    </row>
    <row r="26" spans="2:23" ht="17.399999999999999" x14ac:dyDescent="0.3">
      <c r="B26" s="44"/>
      <c r="C26" s="275"/>
      <c r="D26" s="275"/>
      <c r="E26" s="14"/>
      <c r="G26" s="43"/>
      <c r="H26" s="41">
        <v>7</v>
      </c>
      <c r="I26" s="181"/>
      <c r="J26" s="181"/>
      <c r="K26" s="181"/>
      <c r="L26" s="181"/>
      <c r="M26" s="19"/>
      <c r="O26" s="18"/>
      <c r="P26" s="89" t="s">
        <v>26</v>
      </c>
      <c r="Q26" s="14"/>
      <c r="R26" s="89" t="s">
        <v>27</v>
      </c>
      <c r="S26" s="14"/>
      <c r="T26" s="90" t="s">
        <v>26</v>
      </c>
      <c r="U26" s="14"/>
      <c r="V26" s="90" t="s">
        <v>27</v>
      </c>
      <c r="W26" s="19"/>
    </row>
    <row r="27" spans="2:23" ht="18" thickBot="1" x14ac:dyDescent="0.35">
      <c r="B27" s="44"/>
      <c r="C27" s="63"/>
      <c r="D27" s="65"/>
      <c r="E27" s="14"/>
      <c r="G27" s="43"/>
      <c r="H27" s="41">
        <v>8</v>
      </c>
      <c r="I27" s="181"/>
      <c r="J27" s="181"/>
      <c r="K27" s="181"/>
      <c r="L27" s="181"/>
      <c r="M27" s="19"/>
      <c r="O27" s="18"/>
      <c r="P27" s="90" t="s">
        <v>40</v>
      </c>
      <c r="Q27" s="14"/>
      <c r="R27" s="90" t="s">
        <v>40</v>
      </c>
      <c r="S27" s="14"/>
      <c r="T27" s="90" t="s">
        <v>40</v>
      </c>
      <c r="U27" s="14"/>
      <c r="V27" s="90" t="s">
        <v>40</v>
      </c>
      <c r="W27" s="19"/>
    </row>
    <row r="28" spans="2:23" ht="18" thickBot="1" x14ac:dyDescent="0.35">
      <c r="B28" s="44"/>
      <c r="C28" s="63"/>
      <c r="D28" s="63"/>
      <c r="E28" s="14"/>
      <c r="G28" s="43"/>
      <c r="H28" s="69">
        <v>9</v>
      </c>
      <c r="I28" s="181"/>
      <c r="J28" s="181"/>
      <c r="K28" s="181"/>
      <c r="L28" s="181"/>
      <c r="M28" s="19"/>
      <c r="O28" s="18"/>
      <c r="P28" s="93" t="str">
        <f>IF(P8="","",IF(C8="Maximum Strength",0.63,IF(C8="Jump",0.45,IF(C8="Sprint",0.37,IF(C8="Explosiveness",4,IF(C8="Power",0.38,IF(C8="Agility",0.59,IF(C8="Other",0.53,"Error"))))))))</f>
        <v/>
      </c>
      <c r="Q28" s="14"/>
      <c r="R28" s="91" t="str">
        <f>IF(P8="","",IF(C8="Maximum Strength",13.88284,IF(C8="Jump",6.822672,IF(C8="Sprint",2.175976,IF(C8="Explosiveness",4,IF(C8="Power",7.465534,IF(C8="Agility",3.728706,IF(C8="Other",8.654181,"Error"))))))))</f>
        <v/>
      </c>
      <c r="S28" s="14"/>
      <c r="T28" s="93" t="str">
        <f>IF(T8="","",IF(C8="Maximum Strength",0.63,IF(C8="Jump",0.45,IF(C8="Sprint",0.37,IF(C8="Explosiveness",4,IF(C8="Power",0.38,IF(C8="Agility",0.59,IF(C8="Other",0.53,"Error"))))))))</f>
        <v/>
      </c>
      <c r="U28" s="14"/>
      <c r="V28" s="91" t="str">
        <f>IF(V8="","",IF(C8="Maximum Strength",13.88284,IF(C8="Jump",6.822672,IF(C8="Sprint",2.175976,IF(C8="Explosiveness",4,IF(C8="Power",7.465534,IF(C8="Agility",3.728706,IF(C8="Other",8.654181,"Error"))))))))</f>
        <v/>
      </c>
      <c r="W28" s="19"/>
    </row>
    <row r="29" spans="2:23" ht="17.399999999999999" x14ac:dyDescent="0.3">
      <c r="B29" s="44"/>
      <c r="C29" s="60"/>
      <c r="D29" s="60"/>
      <c r="E29" s="14"/>
      <c r="G29" s="43"/>
      <c r="H29" s="69">
        <v>10</v>
      </c>
      <c r="I29" s="181"/>
      <c r="J29" s="181"/>
      <c r="K29" s="181"/>
      <c r="L29" s="181"/>
      <c r="M29" s="19"/>
      <c r="O29" s="18"/>
      <c r="P29" s="75"/>
      <c r="Q29" s="14"/>
      <c r="R29" s="203" t="str">
        <f>IF(R8="","",IF(C17="1",LN((R28/100)+1),LN(1-R28/100)
))</f>
        <v/>
      </c>
      <c r="S29" s="14"/>
      <c r="T29" s="75"/>
      <c r="U29" s="14"/>
      <c r="V29" s="203" t="str">
        <f>IF(V8="","",IF(C17="1",LN((V28/100)+1),LN(1-V28/100)
))</f>
        <v/>
      </c>
      <c r="W29" s="19"/>
    </row>
    <row r="30" spans="2:23" ht="17.399999999999999" x14ac:dyDescent="0.3">
      <c r="B30" s="44"/>
      <c r="C30" s="268"/>
      <c r="D30" s="268"/>
      <c r="E30" s="14"/>
      <c r="G30" s="43"/>
      <c r="H30" s="41">
        <v>11</v>
      </c>
      <c r="I30" s="181"/>
      <c r="J30" s="181"/>
      <c r="K30" s="181"/>
      <c r="L30" s="181"/>
      <c r="M30" s="19"/>
      <c r="O30" s="18"/>
      <c r="P30" s="90" t="s">
        <v>26</v>
      </c>
      <c r="Q30" s="14"/>
      <c r="R30" s="90" t="s">
        <v>27</v>
      </c>
      <c r="S30" s="14"/>
      <c r="T30" s="90" t="s">
        <v>26</v>
      </c>
      <c r="U30" s="14"/>
      <c r="V30" s="90" t="s">
        <v>27</v>
      </c>
      <c r="W30" s="19"/>
    </row>
    <row r="31" spans="2:23" ht="18" thickBot="1" x14ac:dyDescent="0.35">
      <c r="B31" s="44"/>
      <c r="C31" s="63"/>
      <c r="D31" s="63"/>
      <c r="E31" s="14"/>
      <c r="G31" s="43"/>
      <c r="H31" s="41">
        <v>12</v>
      </c>
      <c r="I31" s="181"/>
      <c r="J31" s="181"/>
      <c r="K31" s="181"/>
      <c r="L31" s="181"/>
      <c r="M31" s="19"/>
      <c r="O31" s="18"/>
      <c r="P31" s="90" t="s">
        <v>41</v>
      </c>
      <c r="Q31" s="14"/>
      <c r="R31" s="90" t="s">
        <v>41</v>
      </c>
      <c r="S31" s="14"/>
      <c r="T31" s="90" t="s">
        <v>41</v>
      </c>
      <c r="U31" s="14"/>
      <c r="V31" s="90" t="s">
        <v>41</v>
      </c>
      <c r="W31" s="19"/>
    </row>
    <row r="32" spans="2:23" ht="18" thickBot="1" x14ac:dyDescent="0.35">
      <c r="B32" s="44"/>
      <c r="C32" s="64"/>
      <c r="D32" s="60"/>
      <c r="E32" s="14"/>
      <c r="G32" s="43"/>
      <c r="H32" s="69">
        <v>13</v>
      </c>
      <c r="I32" s="181"/>
      <c r="J32" s="181"/>
      <c r="K32" s="181"/>
      <c r="L32" s="181"/>
      <c r="M32" s="19"/>
      <c r="O32" s="18"/>
      <c r="P32" s="93" t="str">
        <f>IF(P8="","",IF(C8="Maximum Strength",0.54,IF(C8="Jump",0.36,IF(C8="Sprint",0.43,IF(C8="Explosiveness",4,IF(C8="Power",0.39,IF(C8="Agility",0.5,IF(C8="Other",0.45,"Error"))))))))</f>
        <v/>
      </c>
      <c r="Q32" s="14"/>
      <c r="R32" s="91" t="str">
        <f>IF(P8="","",IF(C8="Maximum Strength",11.40477,IF(C8="Jump",5.12711,IF(C8="Sprint",2.634095,IF(C8="Explosiveness",4,IF(C8="Power",7.788415,IF(C8="Agility",3.458461,IF(C8="Other",8.004208,"Error"))))))))</f>
        <v/>
      </c>
      <c r="S32" s="14"/>
      <c r="T32" s="93" t="str">
        <f>IF(T8="","",IF(C8="Maximum Strength",0.54,IF(C8="Jump",0.36,IF(C8="Sprint",0.43,IF(C8="Explosiveness",4,IF(C8="Power",0.39,IF(C8="Agility",0.5,IF(C8="Other",0.45,"Error"))))))))</f>
        <v/>
      </c>
      <c r="U32" s="14"/>
      <c r="V32" s="91" t="str">
        <f>IF(T8="","",IF(C8="Maximum Strength",11.40477,IF(C8="Jump",5.12711,IF(C8="Sprint",2.634095,IF(C8="Explosiveness",4,IF(C8="Power",7.788415,IF(C8="Agility",3.458461,IF(C8="Other",8.004208,"Error"))))))))</f>
        <v/>
      </c>
      <c r="W32" s="19"/>
    </row>
    <row r="33" spans="2:24" ht="17.399999999999999" x14ac:dyDescent="0.3">
      <c r="B33" s="44"/>
      <c r="C33" s="25"/>
      <c r="D33" s="25"/>
      <c r="E33" s="14"/>
      <c r="G33" s="43"/>
      <c r="H33" s="69">
        <v>14</v>
      </c>
      <c r="I33" s="181"/>
      <c r="J33" s="181"/>
      <c r="K33" s="181"/>
      <c r="L33" s="181"/>
      <c r="M33" s="19"/>
      <c r="O33" s="193"/>
      <c r="P33" s="194"/>
      <c r="Q33" s="194"/>
      <c r="R33" s="194" t="str">
        <f>IF(R8="","",LN((R32/100)+1))</f>
        <v/>
      </c>
      <c r="S33" s="14"/>
      <c r="T33" s="197" t="str">
        <f>IF(T8="","",(T18^2)*((C11+C14)/2))</f>
        <v/>
      </c>
      <c r="U33" s="14"/>
      <c r="V33" s="197" t="str">
        <f>IF(V8="","",LN((V32/100)+1))</f>
        <v/>
      </c>
      <c r="W33" s="19"/>
    </row>
    <row r="34" spans="2:24" ht="18.600000000000001" thickBot="1" x14ac:dyDescent="0.35">
      <c r="B34" s="44"/>
      <c r="C34" s="257"/>
      <c r="D34" s="257"/>
      <c r="E34" s="14"/>
      <c r="G34" s="43"/>
      <c r="H34" s="41">
        <v>15</v>
      </c>
      <c r="I34" s="181"/>
      <c r="J34" s="181"/>
      <c r="K34" s="181"/>
      <c r="L34" s="181"/>
      <c r="M34" s="19"/>
      <c r="O34" s="193" t="s">
        <v>45</v>
      </c>
      <c r="P34" s="195" t="str">
        <f>IF(R8="","",(P18^2)*C11)</f>
        <v/>
      </c>
      <c r="Q34" s="194"/>
      <c r="R34" s="196" t="str">
        <f>IF(R8="","",R19*C11)</f>
        <v/>
      </c>
      <c r="S34" s="14"/>
      <c r="T34" s="196" t="str">
        <f>IF(T8="","",T33/(T32^2))</f>
        <v/>
      </c>
      <c r="U34" s="14"/>
      <c r="V34" s="196" t="str">
        <f>IF(T8="","",(R19+V19)*((C11+C14)/2))</f>
        <v/>
      </c>
      <c r="W34" s="198" t="str">
        <f>IF(T8="","",V34/(V33^2))</f>
        <v/>
      </c>
      <c r="X34" s="109"/>
    </row>
    <row r="35" spans="2:24" ht="18" thickBot="1" x14ac:dyDescent="0.35">
      <c r="B35" s="44"/>
      <c r="C35" s="67"/>
      <c r="D35" s="67"/>
      <c r="E35" s="14"/>
      <c r="G35" s="43"/>
      <c r="H35" s="41">
        <v>16</v>
      </c>
      <c r="I35" s="181"/>
      <c r="J35" s="181"/>
      <c r="K35" s="181"/>
      <c r="L35" s="181"/>
      <c r="M35" s="19"/>
      <c r="O35" s="193" t="s">
        <v>44</v>
      </c>
      <c r="P35" s="194" t="str">
        <f>IF(R8="","",P34/(P32^2))</f>
        <v/>
      </c>
      <c r="Q35" s="194"/>
      <c r="R35" s="196" t="str">
        <f>IF(R8="","",R34/(R33^2))</f>
        <v/>
      </c>
      <c r="S35" s="14"/>
      <c r="T35" s="89" t="s">
        <v>28</v>
      </c>
      <c r="U35" s="14"/>
      <c r="V35" s="89" t="s">
        <v>28</v>
      </c>
      <c r="W35" s="19"/>
    </row>
    <row r="36" spans="2:24" ht="17.399999999999999" x14ac:dyDescent="0.3">
      <c r="G36" s="43"/>
      <c r="H36" s="69">
        <v>17</v>
      </c>
      <c r="I36" s="181"/>
      <c r="J36" s="181"/>
      <c r="K36" s="181"/>
      <c r="L36" s="181"/>
      <c r="M36" s="19"/>
      <c r="O36" s="18"/>
      <c r="P36" s="89" t="s">
        <v>26</v>
      </c>
      <c r="Q36" s="14"/>
      <c r="R36" s="89" t="s">
        <v>27</v>
      </c>
      <c r="S36" s="14"/>
      <c r="T36" s="90" t="s">
        <v>26</v>
      </c>
      <c r="U36" s="14"/>
      <c r="V36" s="90" t="s">
        <v>27</v>
      </c>
      <c r="W36" s="19"/>
    </row>
    <row r="37" spans="2:24" ht="18" thickBot="1" x14ac:dyDescent="0.35">
      <c r="G37" s="43"/>
      <c r="H37" s="69">
        <v>18</v>
      </c>
      <c r="I37" s="181"/>
      <c r="J37" s="181"/>
      <c r="K37" s="181"/>
      <c r="L37" s="181"/>
      <c r="M37" s="19"/>
      <c r="O37" s="18"/>
      <c r="P37" s="90" t="s">
        <v>42</v>
      </c>
      <c r="Q37" s="14"/>
      <c r="R37" s="90" t="s">
        <v>42</v>
      </c>
      <c r="S37" s="14"/>
      <c r="T37" s="90" t="s">
        <v>42</v>
      </c>
      <c r="U37" s="14"/>
      <c r="V37" s="90" t="s">
        <v>42</v>
      </c>
      <c r="W37" s="19"/>
    </row>
    <row r="38" spans="2:24" ht="18" thickBot="1" x14ac:dyDescent="0.35">
      <c r="G38" s="43"/>
      <c r="H38" s="41">
        <v>19</v>
      </c>
      <c r="I38" s="181"/>
      <c r="J38" s="181"/>
      <c r="K38" s="181"/>
      <c r="L38" s="181"/>
      <c r="M38" s="19"/>
      <c r="O38" s="18"/>
      <c r="P38" s="91" t="str">
        <f>IF(P28="","",((P35*P28)+(C11*P15))/(C11+P35))</f>
        <v/>
      </c>
      <c r="Q38" s="14"/>
      <c r="R38" s="91" t="str">
        <f>IF(R8="","",IF(C17="1",
100*(EXP(R39)-1),100*(1-EXP(R39))))</f>
        <v/>
      </c>
      <c r="S38" s="14"/>
      <c r="T38" s="91" t="str">
        <f>IF(T28="","",((T34*T28)+(C11*T15))/(((C11+C14)/2)+T34))</f>
        <v/>
      </c>
      <c r="U38" s="14"/>
      <c r="V38" s="91" t="str">
        <f>IF(V8="","",IF(C17="1",
100*(EXP(V39)-1),100*(1-EXP(V39))))</f>
        <v/>
      </c>
      <c r="W38" s="19"/>
    </row>
    <row r="39" spans="2:24" ht="17.399999999999999" x14ac:dyDescent="0.3">
      <c r="G39" s="43"/>
      <c r="H39" s="41">
        <v>20</v>
      </c>
      <c r="I39" s="181"/>
      <c r="J39" s="181"/>
      <c r="K39" s="181"/>
      <c r="L39" s="181"/>
      <c r="M39" s="19"/>
      <c r="O39" s="18"/>
      <c r="P39" s="75"/>
      <c r="Q39" s="14"/>
      <c r="R39" s="204" t="str">
        <f>IF(R8="","",((R35*R29)+(C11*R13))/(C11+R35))</f>
        <v/>
      </c>
      <c r="S39" s="14"/>
      <c r="T39" s="75"/>
      <c r="U39" s="14"/>
      <c r="V39" s="199" t="str">
        <f>IF(T8="","",((V29*W34)+(((C11+C14)/2)*V16))/(((C11+C14)/2)+W34))</f>
        <v/>
      </c>
      <c r="W39" s="19"/>
    </row>
    <row r="40" spans="2:24" ht="17.399999999999999" x14ac:dyDescent="0.3">
      <c r="G40" s="43"/>
      <c r="H40" s="69">
        <v>21</v>
      </c>
      <c r="I40" s="181"/>
      <c r="J40" s="181"/>
      <c r="K40" s="181"/>
      <c r="L40" s="181"/>
      <c r="M40" s="19"/>
      <c r="O40" s="18"/>
      <c r="P40" s="90" t="s">
        <v>26</v>
      </c>
      <c r="Q40" s="14"/>
      <c r="R40" s="90" t="s">
        <v>27</v>
      </c>
      <c r="S40" s="14"/>
      <c r="T40" s="90" t="s">
        <v>26</v>
      </c>
      <c r="U40" s="14"/>
      <c r="V40" s="90" t="s">
        <v>27</v>
      </c>
      <c r="W40" s="19"/>
    </row>
    <row r="41" spans="2:24" ht="18" thickBot="1" x14ac:dyDescent="0.35">
      <c r="G41" s="43"/>
      <c r="H41" s="69">
        <v>22</v>
      </c>
      <c r="I41" s="181"/>
      <c r="J41" s="181"/>
      <c r="K41" s="181"/>
      <c r="L41" s="181"/>
      <c r="M41" s="19"/>
      <c r="O41" s="18"/>
      <c r="P41" s="90" t="s">
        <v>43</v>
      </c>
      <c r="Q41" s="14"/>
      <c r="R41" s="90" t="s">
        <v>43</v>
      </c>
      <c r="S41" s="14"/>
      <c r="T41" s="90" t="s">
        <v>43</v>
      </c>
      <c r="U41" s="14"/>
      <c r="V41" s="90" t="s">
        <v>43</v>
      </c>
      <c r="W41" s="19"/>
    </row>
    <row r="42" spans="2:24" ht="18" thickBot="1" x14ac:dyDescent="0.35">
      <c r="G42" s="43"/>
      <c r="H42" s="41">
        <v>23</v>
      </c>
      <c r="I42" s="181"/>
      <c r="J42" s="181"/>
      <c r="K42" s="181"/>
      <c r="L42" s="181"/>
      <c r="M42" s="19"/>
      <c r="O42" s="18"/>
      <c r="P42" s="91" t="str">
        <f>IF(P28="","",SQRT(P34/(C11+P35)))</f>
        <v/>
      </c>
      <c r="Q42" s="14"/>
      <c r="R42" s="91" t="str">
        <f>IF(R8="","",100*(EXP(R43)-1))</f>
        <v/>
      </c>
      <c r="S42" s="14"/>
      <c r="T42" s="91" t="str">
        <f>IF(T28="","",SQRT(T33/(C11+T34)))</f>
        <v/>
      </c>
      <c r="U42" s="14"/>
      <c r="V42" s="91" t="str">
        <f>IF(V8="","",100*(EXP(V43)-1))</f>
        <v/>
      </c>
      <c r="W42" s="19"/>
    </row>
    <row r="43" spans="2:24" ht="17.399999999999999" x14ac:dyDescent="0.3">
      <c r="G43" s="43"/>
      <c r="H43" s="41">
        <v>24</v>
      </c>
      <c r="I43" s="181"/>
      <c r="J43" s="181"/>
      <c r="K43" s="181"/>
      <c r="L43" s="181"/>
      <c r="M43" s="19"/>
      <c r="O43" s="18"/>
      <c r="P43" s="14"/>
      <c r="Q43" s="14"/>
      <c r="R43" s="197" t="str">
        <f>IF(R8="","",SQRT(R34/(R35+C11)))</f>
        <v/>
      </c>
      <c r="S43" s="14"/>
      <c r="T43" s="14"/>
      <c r="U43" s="14"/>
      <c r="V43" s="194" t="str">
        <f>IF(T8="","",SQRT(V34/(W34+(C11+C14)/2)))</f>
        <v/>
      </c>
      <c r="W43" s="19"/>
    </row>
    <row r="44" spans="2:24" ht="18" thickBot="1" x14ac:dyDescent="0.35">
      <c r="G44" s="43"/>
      <c r="H44" s="69">
        <v>25</v>
      </c>
      <c r="I44" s="181"/>
      <c r="J44" s="181"/>
      <c r="K44" s="181"/>
      <c r="L44" s="181"/>
      <c r="M44" s="19"/>
      <c r="O44" s="18"/>
      <c r="P44" s="194" t="str">
        <f>IF(P8="","",IF(C8="Maximum Strength",0.245,IF(C8="Jump",0.179,IF(C8="Sprint",0.082,IF(C8="Explosiveness",4,IF(C8="Power",0.108,IF(C8="Agility",0.248,IF(C8="Other",0.185,"Error"))))))))</f>
        <v/>
      </c>
      <c r="Q44" s="194"/>
      <c r="R44" s="194" t="str">
        <f>IF(AND(C17="1",C8="Maximum Strength"),0.058,IF(AND(C17="1",C8="Jump"),0.028,IF(AND(C17=1,C8="Sprint"),0.005272058,IF(AND(C17="1",C8="Explosiveness"),0.5,
IF(AND(C17="1",C8="Power"),0.022,IF(AND(C17="1",C8="Agility"),0.01555424,IF(AND(C17="1",C8="Other"),0.025,
IF(AND(C17="-1",C8="Maximum Strength"),-0.06157225,IF(AND(C17="-1",C8="Jump"),-0.02880664,IF(AND(C17="-1",C8="Sprint"),-0.0053,IF(AND(C17="-1",C8="Explosiveness"),0.5,
IF(AND(C17="-1",C8="Power"),-0.02249491,IF(AND(C17="-1",C8="Agility"),-0.0158,IF(AND(C17="-1",C8="Other"),-0.02564106,"Error"))))))))))))))</f>
        <v>Error</v>
      </c>
      <c r="S44" s="194"/>
      <c r="T44" s="194" t="str">
        <f>IF(T8="","",IF(C8="Maximum Strength",0.245,IF(C8="Jump",0.179,IF(C8="Sprint",0.082,IF(C8="Explosiveness",4,IF(C8="Power",0.108,IF(C8="Agility",0.248,IF(C8="Other",0.185,"Error"))))))))</f>
        <v/>
      </c>
      <c r="U44" s="194"/>
      <c r="V44" s="200" t="str">
        <f>IF(AND(C17="1",C8="Maximum Strength"),0.058,IF(AND(C17="1",C8="Jump"),0.028,IF(AND(C17=1,C8="Sprint"),0.005272058,IF(AND(C17="1",C8="Explosiveness"),0.5,
IF(AND(C17="1",C8="Power"),0.022,IF(AND(C17="1",C8="Agility"),0.01555424,IF(AND(C17="1",C8="Other"),0.025,
IF(AND(C17="-1",C8="Maximum Strength"),-0.06157225,IF(AND(C17="-1",C8="Jump"),-0.02880664,IF(AND(C17="-1",C8="Sprint"),-0.0053,IF(AND(C17="-1",C8="Explosiveness"),0.5,
IF(AND(C17="-1",C8="Power"),-0.02249491,IF(AND(C17="-1",C8="Agility"),-0.0158,IF(AND(C17="-1",C8="Other"),-0.02564106,"Error"))))))))))))))</f>
        <v>Error</v>
      </c>
      <c r="W44" s="19"/>
    </row>
    <row r="45" spans="2:24" ht="18" thickBot="1" x14ac:dyDescent="0.35">
      <c r="G45" s="43"/>
      <c r="H45" s="69">
        <v>26</v>
      </c>
      <c r="I45" s="181"/>
      <c r="J45" s="181"/>
      <c r="K45" s="181"/>
      <c r="L45" s="181"/>
      <c r="M45" s="19"/>
      <c r="O45" s="18"/>
      <c r="P45" s="89" t="s">
        <v>46</v>
      </c>
      <c r="Q45" s="14"/>
      <c r="R45" s="89" t="s">
        <v>46</v>
      </c>
      <c r="S45" s="14"/>
      <c r="T45" s="89" t="s">
        <v>46</v>
      </c>
      <c r="U45" s="14"/>
      <c r="V45" s="89" t="s">
        <v>46</v>
      </c>
      <c r="W45" s="19"/>
    </row>
    <row r="46" spans="2:24" ht="18" thickBot="1" x14ac:dyDescent="0.35">
      <c r="G46" s="43"/>
      <c r="H46" s="41">
        <v>27</v>
      </c>
      <c r="I46" s="181"/>
      <c r="J46" s="181"/>
      <c r="K46" s="181"/>
      <c r="L46" s="181"/>
      <c r="M46" s="19"/>
      <c r="O46" s="18"/>
      <c r="P46" s="105" t="str">
        <f>IF(P28="","",1-_xlfn.NORM.DIST(P44,P38,P42, TRUE))</f>
        <v/>
      </c>
      <c r="Q46" s="14"/>
      <c r="R46" s="105" t="str">
        <f>IF(R28="","",IF(C17="1",1-_xlfn.NORM.DIST(R44,R39,R43,TRUE),_xlfn.NORM.DIST(R44,R39,R43,TRUE)))</f>
        <v/>
      </c>
      <c r="S46" s="14"/>
      <c r="T46" s="105" t="str">
        <f>IF(T28="","",1-_xlfn.NORM.DIST(T44,T38,T42, TRUE))</f>
        <v/>
      </c>
      <c r="U46" s="14"/>
      <c r="V46" s="105" t="str">
        <f>IF(V28="","",IF(C17="1",1-_xlfn.NORM.DIST(V44,V39,V43,TRUE),_xlfn.NORM.DIST(V44,V39,V43,TRUE)))</f>
        <v/>
      </c>
      <c r="W46" s="19"/>
    </row>
    <row r="47" spans="2:24" ht="17.399999999999999" x14ac:dyDescent="0.3">
      <c r="G47" s="43"/>
      <c r="H47" s="41">
        <v>28</v>
      </c>
      <c r="I47" s="181"/>
      <c r="J47" s="181"/>
      <c r="K47" s="181"/>
      <c r="L47" s="181"/>
      <c r="M47" s="19"/>
      <c r="O47" s="18"/>
      <c r="P47" s="14"/>
      <c r="Q47" s="14"/>
      <c r="R47" s="14"/>
      <c r="S47" s="14"/>
      <c r="T47" s="14"/>
      <c r="U47" s="14"/>
      <c r="V47" s="14"/>
      <c r="W47" s="19"/>
    </row>
    <row r="48" spans="2:24" ht="18" thickBot="1" x14ac:dyDescent="0.35">
      <c r="G48" s="43"/>
      <c r="H48" s="69">
        <v>29</v>
      </c>
      <c r="I48" s="181"/>
      <c r="J48" s="181"/>
      <c r="K48" s="181"/>
      <c r="L48" s="181"/>
      <c r="M48" s="19"/>
      <c r="O48" s="18"/>
      <c r="P48" s="194" t="str">
        <f>IF(P8="","",IF(C8="Maximum Strength",0.591,IF(C8="Jump",0.442,IF(C8="Sprint",0.357,IF(C8="Explosiveness",4,IF(C8="Power",0.369,IF(C8="Agility",0.564,IF(C8="Other",0.492,"Error"))))))))</f>
        <v/>
      </c>
      <c r="Q48" s="194"/>
      <c r="R48" s="194" t="str">
        <f>IF(AND(C17="1",C8="Maximum Strength"),0.128,IF(AND(C17="1",C8="Jump"),0.065,IF(AND(C17=1,C8="Sprint"),0.02114329,IF(AND(C17="1",C8="Explosiveness"),0.5,
IF(AND(C17="1",C8="Power"),0.07,IF(AND(C17="1",C8="Agility"),0.03577269,IF(AND(C17="1",C8="Other"),0.077,
IF(AND(C17="-1",C8="Maximum Strength"),-0.1468228,IF(AND(C17="-1",C8="Jump"),-0.06952054,IF(AND(C17="-1",C8="Sprint"),-0.0216,IF(AND(C17="-1",C8="Explosiveness"),0.5,
IF(AND(C17="-1",C8="Power"),-0.07527131,IF(AND(C17="-1",C8="Agility"),-0.0371,IF(AND(C17="-1",C8="Other"),-0.08342735,"Error"))))))))))))))</f>
        <v>Error</v>
      </c>
      <c r="S48" s="194"/>
      <c r="T48" s="194" t="str">
        <f>IF(T8="","",IF(C8="Maximum Strength",0.591,IF(C8="Jump",0.442,IF(C8="Sprint",0.357,IF(C8="Explosiveness",4,IF(C8="Power",0.369,IF(C8="Agility",0.564,IF(C8="Other",0.492,"Error"))))))))</f>
        <v/>
      </c>
      <c r="U48" s="194"/>
      <c r="V48" s="194" t="str">
        <f>IF(AND(C17="1",C8="Maximum Strength"),0.128,IF(AND(C17="1",C8="Jump"),0.065,IF(AND(C17=1,C8="Sprint"),0.02114329,IF(AND(C17="1",C8="Explosiveness"),0.5,
IF(AND(C17="1",C8="Power"),0.07,IF(AND(C17="1",C8="Agility"),0.03577269,IF(AND(C17="1",C8="Other"),0.077,
IF(AND(C17="-1",C8="Maximum Strength"),-0.1468228,IF(AND(C17="-1",C8="Jump"),-0.06952054,IF(AND(C17="-1",C8="Sprint"),-0.0216,IF(AND(C17="-1",C8="Explosiveness"),0.5,
IF(AND(C17="-1",C8="Power"),-0.07527131,IF(AND(C17="-1",C8="Agility"),-0.0371,IF(AND(C17="-1",C8="Other"),-0.08342735,"Error"))))))))))))))</f>
        <v>Error</v>
      </c>
      <c r="W48" s="19"/>
    </row>
    <row r="49" spans="7:23" ht="18" thickBot="1" x14ac:dyDescent="0.35">
      <c r="G49" s="43"/>
      <c r="H49" s="69">
        <v>30</v>
      </c>
      <c r="I49" s="181"/>
      <c r="J49" s="181"/>
      <c r="K49" s="181"/>
      <c r="L49" s="181"/>
      <c r="M49" s="19"/>
      <c r="O49" s="18"/>
      <c r="P49" s="89" t="s">
        <v>47</v>
      </c>
      <c r="Q49" s="14"/>
      <c r="R49" s="89" t="s">
        <v>47</v>
      </c>
      <c r="S49" s="14"/>
      <c r="T49" s="89" t="s">
        <v>47</v>
      </c>
      <c r="U49" s="14"/>
      <c r="V49" s="89" t="s">
        <v>47</v>
      </c>
      <c r="W49" s="19"/>
    </row>
    <row r="50" spans="7:23" ht="18" thickBot="1" x14ac:dyDescent="0.35">
      <c r="G50" s="43"/>
      <c r="H50" s="41">
        <v>31</v>
      </c>
      <c r="I50" s="181"/>
      <c r="J50" s="181"/>
      <c r="K50" s="181"/>
      <c r="L50" s="181"/>
      <c r="M50" s="19"/>
      <c r="O50" s="18"/>
      <c r="P50" s="105" t="str">
        <f>IF(P32="","",1-_xlfn.NORM.DIST(P48,P38,P42, TRUE))</f>
        <v/>
      </c>
      <c r="Q50" s="14"/>
      <c r="R50" s="105" t="str">
        <f>IF(R28="","",IF(C17="1",1-_xlfn.NORM.DIST(R48,R39,R43,TRUE),_xlfn.NORM.DIST(R48,R39,R43,TRUE)))</f>
        <v/>
      </c>
      <c r="S50" s="14"/>
      <c r="T50" s="105" t="str">
        <f>IF(T32="","",1-_xlfn.NORM.DIST(T48,T38,T42, TRUE))</f>
        <v/>
      </c>
      <c r="U50" s="14"/>
      <c r="V50" s="105" t="str">
        <f>IF(V28="","",IF(C17="1",1-_xlfn.NORM.DIST(V48,V39,V43,TRUE),_xlfn.NORM.DIST(V48,V39,V43,TRUE)))</f>
        <v/>
      </c>
      <c r="W50" s="19"/>
    </row>
    <row r="51" spans="7:23" ht="17.399999999999999" x14ac:dyDescent="0.3">
      <c r="G51" s="43"/>
      <c r="H51" s="41">
        <v>32</v>
      </c>
      <c r="I51" s="181"/>
      <c r="J51" s="181"/>
      <c r="K51" s="181"/>
      <c r="L51" s="181"/>
      <c r="M51" s="19"/>
      <c r="O51" s="18"/>
      <c r="P51" s="194"/>
      <c r="Q51" s="194"/>
      <c r="R51" s="194"/>
      <c r="S51" s="194"/>
      <c r="T51" s="194"/>
      <c r="U51" s="194"/>
      <c r="V51" s="194"/>
      <c r="W51" s="19"/>
    </row>
    <row r="52" spans="7:23" ht="18" thickBot="1" x14ac:dyDescent="0.35">
      <c r="G52" s="43"/>
      <c r="H52" s="69">
        <v>33</v>
      </c>
      <c r="I52" s="181"/>
      <c r="J52" s="181"/>
      <c r="K52" s="181"/>
      <c r="L52" s="181"/>
      <c r="M52" s="19"/>
      <c r="O52" s="18"/>
      <c r="P52" s="194" t="str">
        <f>IF(P8="","",IF(C8="Maximum Strength",0.993,IF(C8="Jump",0.733,IF(C8="Sprint",0.664,IF(C8="Explosiveness",4,IF(C8="Power",0.659,IF(C8="Agility",0.965,IF(C8="Other",0.842,"Error"))))))))</f>
        <v/>
      </c>
      <c r="Q52" s="194"/>
      <c r="R52" s="194" t="str">
        <f>IF(AND(C17="1",C8="Maximum Strength"),0.204,IF(AND(C17="1",C8="Jump"),0.105,IF(AND(C17=1,C8="Sprint"),0.03855379,IF(AND(C17="1",C8="Explosiveness"),0.5,
IF(AND(C17="1",C8="Power"),0.126,IF(AND(C17="1",C8="Agility"),0.05820204,IF(AND(C17="1",C8="Other"),0.145,
IF(AND(C17="-1",C8="Maximum Strength"),-0.2565687,IF(AND(C17="-1",C8="Jump"),-0.1173326,IF(AND(C17="-1",C8="Sprint"),-0.0401,IF(AND(C17="-1",C8="Explosiveness"),0.5,
IF(AND(C17="-1",C8="Power"),-0.1441963,IF(AND(C17="-1",C8="Agility"),-0.0618,IF(AND(C17="-1",C8="Other"),-0.1696497,"Error"))))))))))))))</f>
        <v>Error</v>
      </c>
      <c r="S52" s="194"/>
      <c r="T52" s="194" t="str">
        <f>IF(T8="","",IF(C8="Maximum Strength",0.993,IF(C8="Jump",0.733,IF(C8="Sprint",0.664,IF(C8="Explosiveness",4,IF(C8="Power",0.659,IF(C8="Agility",0.965,IF(C8="Other",0.842,"Error"))))))))</f>
        <v/>
      </c>
      <c r="U52" s="194"/>
      <c r="V52" s="194" t="str">
        <f>IF(AND(C17="1",C8="Maximum Strength"),0.204,IF(AND(C17="1",C8="Jump"),0.105,IF(AND(C17=1,C8="Sprint"),0.03855379,IF(AND(C17="1",C8="Explosiveness"),0.5,
IF(AND(C17="1",C8="Power"),0.126,IF(AND(C17="1",C8="Agility"),0.05820204,IF(AND(C17="1",C8="Other"),0.145,
IF(AND(C17="-1",C8="Maximum Strength"),-0.2565687,IF(AND(C17="-1",C8="Jump"),-0.1173326,IF(AND(C17="-1",C8="Sprint"),-0.0401,IF(AND(C17="-1",C8="Explosiveness"),0.5,
IF(AND(C17="-1",C8="Power"),-0.1441963,IF(AND(C17="-1",C8="Agility"),-0.0618,IF(AND(C17="-1",C8="Other"),-0.1696497,"Error"))))))))))))))</f>
        <v>Error</v>
      </c>
      <c r="W52" s="19"/>
    </row>
    <row r="53" spans="7:23" ht="18" thickBot="1" x14ac:dyDescent="0.35">
      <c r="G53" s="43"/>
      <c r="H53" s="69">
        <v>34</v>
      </c>
      <c r="I53" s="181"/>
      <c r="J53" s="181"/>
      <c r="K53" s="181"/>
      <c r="L53" s="181"/>
      <c r="M53" s="19"/>
      <c r="O53" s="18"/>
      <c r="P53" s="89" t="s">
        <v>48</v>
      </c>
      <c r="Q53" s="14"/>
      <c r="R53" s="89" t="s">
        <v>48</v>
      </c>
      <c r="S53" s="14"/>
      <c r="T53" s="89" t="s">
        <v>48</v>
      </c>
      <c r="U53" s="14"/>
      <c r="V53" s="89" t="s">
        <v>48</v>
      </c>
      <c r="W53" s="19"/>
    </row>
    <row r="54" spans="7:23" ht="18" thickBot="1" x14ac:dyDescent="0.35">
      <c r="G54" s="43"/>
      <c r="H54" s="41">
        <v>35</v>
      </c>
      <c r="I54" s="181"/>
      <c r="J54" s="181"/>
      <c r="K54" s="181"/>
      <c r="L54" s="181"/>
      <c r="M54" s="19"/>
      <c r="O54" s="18"/>
      <c r="P54" s="105" t="str">
        <f>IF(P32="","",1-_xlfn.NORM.DIST(P52,P38,P42, TRUE))</f>
        <v/>
      </c>
      <c r="Q54" s="14"/>
      <c r="R54" s="105" t="str">
        <f>IF(R28="","",IF(C17="1",1-_xlfn.NORM.DIST(R52,R39,R43,TRUE),_xlfn.NORM.DIST(R52,R39,R43,TRUE)))</f>
        <v/>
      </c>
      <c r="S54" s="14"/>
      <c r="T54" s="105" t="str">
        <f>IF(T28="","",1-_xlfn.NORM.DIST(T52,T38,T42, TRUE))</f>
        <v/>
      </c>
      <c r="U54" s="14"/>
      <c r="V54" s="105" t="str">
        <f>IF(V28="","",IF(C17="1",1-_xlfn.NORM.DIST(V52,V39,V43,TRUE),_xlfn.NORM.DIST(V52,V39,V43,TRUE)))</f>
        <v/>
      </c>
      <c r="W54" s="19"/>
    </row>
    <row r="55" spans="7:23" ht="17.399999999999999" x14ac:dyDescent="0.3">
      <c r="G55" s="43"/>
      <c r="H55" s="41">
        <v>36</v>
      </c>
      <c r="I55" s="181"/>
      <c r="J55" s="181"/>
      <c r="K55" s="181"/>
      <c r="L55" s="181"/>
      <c r="M55" s="19"/>
      <c r="O55" s="18"/>
      <c r="P55" s="14"/>
      <c r="Q55" s="14"/>
      <c r="R55" s="14"/>
      <c r="S55" s="14"/>
      <c r="T55" s="14"/>
      <c r="U55" s="14"/>
      <c r="V55" s="14"/>
      <c r="W55" s="19"/>
    </row>
    <row r="56" spans="7:23" ht="18" thickBot="1" x14ac:dyDescent="0.35">
      <c r="G56" s="43"/>
      <c r="H56" s="69">
        <v>37</v>
      </c>
      <c r="I56" s="181"/>
      <c r="J56" s="181"/>
      <c r="K56" s="181"/>
      <c r="L56" s="181"/>
      <c r="M56" s="19"/>
      <c r="O56" s="74"/>
      <c r="P56" s="15"/>
      <c r="Q56" s="15"/>
      <c r="R56" s="15"/>
      <c r="S56" s="15"/>
      <c r="T56" s="15"/>
      <c r="U56" s="15"/>
      <c r="V56" s="15"/>
      <c r="W56" s="20"/>
    </row>
    <row r="57" spans="7:23" ht="17.399999999999999" x14ac:dyDescent="0.3">
      <c r="G57" s="43"/>
      <c r="H57" s="69">
        <v>38</v>
      </c>
      <c r="I57" s="181"/>
      <c r="J57" s="181"/>
      <c r="K57" s="181"/>
      <c r="L57" s="181"/>
      <c r="M57" s="19"/>
    </row>
    <row r="58" spans="7:23" ht="17.399999999999999" x14ac:dyDescent="0.3">
      <c r="G58" s="43"/>
      <c r="H58" s="41">
        <v>39</v>
      </c>
      <c r="I58" s="181"/>
      <c r="J58" s="181"/>
      <c r="K58" s="181"/>
      <c r="L58" s="181"/>
      <c r="M58" s="19"/>
    </row>
    <row r="59" spans="7:23" ht="17.399999999999999" x14ac:dyDescent="0.3">
      <c r="G59" s="43"/>
      <c r="H59" s="41">
        <v>40</v>
      </c>
      <c r="I59" s="181"/>
      <c r="J59" s="181"/>
      <c r="K59" s="181"/>
      <c r="L59" s="181"/>
      <c r="M59" s="19"/>
    </row>
    <row r="60" spans="7:23" ht="17.399999999999999" x14ac:dyDescent="0.3">
      <c r="G60" s="43"/>
      <c r="H60" s="69">
        <v>41</v>
      </c>
      <c r="I60" s="181"/>
      <c r="J60" s="181"/>
      <c r="K60" s="181"/>
      <c r="L60" s="181"/>
      <c r="M60" s="19"/>
    </row>
    <row r="61" spans="7:23" ht="17.399999999999999" x14ac:dyDescent="0.3">
      <c r="G61" s="43"/>
      <c r="H61" s="69">
        <v>42</v>
      </c>
      <c r="I61" s="181"/>
      <c r="J61" s="181"/>
      <c r="K61" s="181"/>
      <c r="L61" s="181"/>
      <c r="M61" s="19"/>
    </row>
    <row r="62" spans="7:23" ht="17.399999999999999" x14ac:dyDescent="0.3">
      <c r="G62" s="43"/>
      <c r="H62" s="41">
        <v>43</v>
      </c>
      <c r="I62" s="181"/>
      <c r="J62" s="181"/>
      <c r="K62" s="181"/>
      <c r="L62" s="181"/>
      <c r="M62" s="19"/>
    </row>
    <row r="63" spans="7:23" ht="17.399999999999999" x14ac:dyDescent="0.3">
      <c r="G63" s="43"/>
      <c r="H63" s="41">
        <v>44</v>
      </c>
      <c r="I63" s="181"/>
      <c r="J63" s="181"/>
      <c r="K63" s="181"/>
      <c r="L63" s="181"/>
      <c r="M63" s="19"/>
    </row>
    <row r="64" spans="7:23" ht="17.399999999999999" x14ac:dyDescent="0.3">
      <c r="G64" s="43"/>
      <c r="H64" s="69">
        <v>45</v>
      </c>
      <c r="I64" s="181"/>
      <c r="J64" s="181"/>
      <c r="K64" s="181"/>
      <c r="L64" s="181"/>
      <c r="M64" s="19"/>
    </row>
    <row r="65" spans="7:13" ht="17.399999999999999" x14ac:dyDescent="0.3">
      <c r="G65" s="43"/>
      <c r="H65" s="69">
        <v>46</v>
      </c>
      <c r="I65" s="181"/>
      <c r="J65" s="181"/>
      <c r="K65" s="181"/>
      <c r="L65" s="181"/>
      <c r="M65" s="19"/>
    </row>
    <row r="66" spans="7:13" ht="17.399999999999999" x14ac:dyDescent="0.3">
      <c r="G66" s="43"/>
      <c r="H66" s="41">
        <v>47</v>
      </c>
      <c r="I66" s="181"/>
      <c r="J66" s="181"/>
      <c r="K66" s="181"/>
      <c r="L66" s="181"/>
      <c r="M66" s="19"/>
    </row>
    <row r="67" spans="7:13" ht="17.399999999999999" x14ac:dyDescent="0.3">
      <c r="G67" s="43"/>
      <c r="H67" s="41">
        <v>48</v>
      </c>
      <c r="I67" s="181"/>
      <c r="J67" s="181"/>
      <c r="K67" s="181"/>
      <c r="L67" s="181"/>
      <c r="M67" s="19"/>
    </row>
    <row r="68" spans="7:13" ht="17.399999999999999" x14ac:dyDescent="0.3">
      <c r="G68" s="43"/>
      <c r="H68" s="69">
        <v>49</v>
      </c>
      <c r="I68" s="181"/>
      <c r="J68" s="181"/>
      <c r="K68" s="181"/>
      <c r="L68" s="181"/>
      <c r="M68" s="19"/>
    </row>
    <row r="69" spans="7:13" ht="19.05" customHeight="1" x14ac:dyDescent="0.3">
      <c r="G69" s="43"/>
      <c r="H69" s="69">
        <v>50</v>
      </c>
      <c r="I69" s="181"/>
      <c r="J69" s="181"/>
      <c r="K69" s="181"/>
      <c r="L69" s="181"/>
      <c r="M69" s="19"/>
    </row>
    <row r="70" spans="7:13" ht="17.399999999999999" x14ac:dyDescent="0.3">
      <c r="G70" s="43"/>
      <c r="H70" s="69">
        <v>51</v>
      </c>
      <c r="I70" s="181"/>
      <c r="J70" s="181"/>
      <c r="K70" s="181"/>
      <c r="L70" s="181"/>
      <c r="M70" s="19"/>
    </row>
    <row r="71" spans="7:13" ht="17.399999999999999" x14ac:dyDescent="0.3">
      <c r="G71" s="43"/>
      <c r="H71" s="41">
        <v>52</v>
      </c>
      <c r="I71" s="181"/>
      <c r="J71" s="181"/>
      <c r="K71" s="181"/>
      <c r="L71" s="181"/>
      <c r="M71" s="19"/>
    </row>
    <row r="72" spans="7:13" ht="17.399999999999999" x14ac:dyDescent="0.3">
      <c r="G72" s="43"/>
      <c r="H72" s="41">
        <v>53</v>
      </c>
      <c r="I72" s="181"/>
      <c r="J72" s="181"/>
      <c r="K72" s="181"/>
      <c r="L72" s="181"/>
      <c r="M72" s="19"/>
    </row>
    <row r="73" spans="7:13" ht="17.399999999999999" x14ac:dyDescent="0.3">
      <c r="G73" s="43"/>
      <c r="H73" s="69">
        <v>54</v>
      </c>
      <c r="I73" s="181"/>
      <c r="J73" s="181"/>
      <c r="K73" s="181"/>
      <c r="L73" s="181"/>
      <c r="M73" s="19"/>
    </row>
    <row r="74" spans="7:13" ht="17.399999999999999" x14ac:dyDescent="0.3">
      <c r="G74" s="43"/>
      <c r="H74" s="69">
        <v>55</v>
      </c>
      <c r="I74" s="181"/>
      <c r="J74" s="181"/>
      <c r="K74" s="181"/>
      <c r="L74" s="181"/>
      <c r="M74" s="19"/>
    </row>
    <row r="75" spans="7:13" ht="17.399999999999999" x14ac:dyDescent="0.3">
      <c r="G75" s="43"/>
      <c r="H75" s="69">
        <v>56</v>
      </c>
      <c r="I75" s="181"/>
      <c r="J75" s="181"/>
      <c r="K75" s="181"/>
      <c r="L75" s="181"/>
      <c r="M75" s="19"/>
    </row>
    <row r="76" spans="7:13" ht="17.399999999999999" x14ac:dyDescent="0.3">
      <c r="G76" s="43"/>
      <c r="H76" s="41">
        <v>57</v>
      </c>
      <c r="I76" s="181"/>
      <c r="J76" s="181"/>
      <c r="K76" s="181"/>
      <c r="L76" s="181"/>
      <c r="M76" s="19"/>
    </row>
    <row r="77" spans="7:13" ht="17.399999999999999" x14ac:dyDescent="0.3">
      <c r="G77" s="43"/>
      <c r="H77" s="41">
        <v>58</v>
      </c>
      <c r="I77" s="181"/>
      <c r="J77" s="181"/>
      <c r="K77" s="181"/>
      <c r="L77" s="181"/>
      <c r="M77" s="19"/>
    </row>
    <row r="78" spans="7:13" ht="17.399999999999999" x14ac:dyDescent="0.3">
      <c r="G78" s="43"/>
      <c r="H78" s="69">
        <v>59</v>
      </c>
      <c r="I78" s="181"/>
      <c r="J78" s="181"/>
      <c r="K78" s="181"/>
      <c r="L78" s="181"/>
      <c r="M78" s="19"/>
    </row>
    <row r="79" spans="7:13" ht="17.399999999999999" x14ac:dyDescent="0.3">
      <c r="G79" s="43"/>
      <c r="H79" s="69">
        <v>60</v>
      </c>
      <c r="I79" s="181"/>
      <c r="J79" s="181"/>
      <c r="K79" s="181"/>
      <c r="L79" s="181"/>
      <c r="M79" s="19"/>
    </row>
    <row r="80" spans="7:13" ht="17.399999999999999" x14ac:dyDescent="0.3">
      <c r="G80" s="43"/>
      <c r="H80" s="69">
        <v>61</v>
      </c>
      <c r="I80" s="181"/>
      <c r="J80" s="181"/>
      <c r="K80" s="181"/>
      <c r="L80" s="181"/>
      <c r="M80" s="19"/>
    </row>
    <row r="81" spans="7:13" ht="17.399999999999999" x14ac:dyDescent="0.3">
      <c r="G81" s="43"/>
      <c r="H81" s="41">
        <v>62</v>
      </c>
      <c r="I81" s="181"/>
      <c r="J81" s="181"/>
      <c r="K81" s="181"/>
      <c r="L81" s="181"/>
      <c r="M81" s="19"/>
    </row>
    <row r="82" spans="7:13" ht="17.399999999999999" x14ac:dyDescent="0.3">
      <c r="G82" s="43"/>
      <c r="H82" s="41">
        <v>63</v>
      </c>
      <c r="I82" s="181"/>
      <c r="J82" s="181"/>
      <c r="K82" s="181"/>
      <c r="L82" s="181"/>
      <c r="M82" s="19"/>
    </row>
    <row r="83" spans="7:13" ht="17.399999999999999" x14ac:dyDescent="0.3">
      <c r="G83" s="43"/>
      <c r="H83" s="69">
        <v>64</v>
      </c>
      <c r="I83" s="181"/>
      <c r="J83" s="181"/>
      <c r="K83" s="181"/>
      <c r="L83" s="181"/>
      <c r="M83" s="19"/>
    </row>
    <row r="84" spans="7:13" ht="17.399999999999999" x14ac:dyDescent="0.3">
      <c r="G84" s="43"/>
      <c r="H84" s="69">
        <v>65</v>
      </c>
      <c r="I84" s="181"/>
      <c r="J84" s="181"/>
      <c r="K84" s="181"/>
      <c r="L84" s="181"/>
      <c r="M84" s="19"/>
    </row>
    <row r="85" spans="7:13" ht="17.399999999999999" x14ac:dyDescent="0.3">
      <c r="G85" s="43"/>
      <c r="H85" s="69">
        <v>66</v>
      </c>
      <c r="I85" s="181"/>
      <c r="J85" s="181"/>
      <c r="K85" s="181"/>
      <c r="L85" s="181"/>
      <c r="M85" s="19"/>
    </row>
    <row r="86" spans="7:13" ht="17.399999999999999" x14ac:dyDescent="0.3">
      <c r="G86" s="43"/>
      <c r="H86" s="41">
        <v>67</v>
      </c>
      <c r="I86" s="181"/>
      <c r="J86" s="181"/>
      <c r="K86" s="181"/>
      <c r="L86" s="181"/>
      <c r="M86" s="19"/>
    </row>
    <row r="87" spans="7:13" ht="17.399999999999999" x14ac:dyDescent="0.3">
      <c r="G87" s="43"/>
      <c r="H87" s="41">
        <v>68</v>
      </c>
      <c r="I87" s="181"/>
      <c r="J87" s="181"/>
      <c r="K87" s="181"/>
      <c r="L87" s="181"/>
      <c r="M87" s="19"/>
    </row>
    <row r="88" spans="7:13" ht="17.399999999999999" x14ac:dyDescent="0.3">
      <c r="G88" s="43"/>
      <c r="H88" s="69">
        <v>69</v>
      </c>
      <c r="I88" s="181"/>
      <c r="J88" s="181"/>
      <c r="K88" s="181"/>
      <c r="L88" s="181"/>
      <c r="M88" s="19"/>
    </row>
    <row r="89" spans="7:13" ht="17.399999999999999" x14ac:dyDescent="0.3">
      <c r="G89" s="43"/>
      <c r="H89" s="69">
        <v>70</v>
      </c>
      <c r="I89" s="181"/>
      <c r="J89" s="181"/>
      <c r="K89" s="181"/>
      <c r="L89" s="181"/>
      <c r="M89" s="19"/>
    </row>
    <row r="90" spans="7:13" ht="17.399999999999999" x14ac:dyDescent="0.3">
      <c r="G90" s="43"/>
      <c r="H90" s="69">
        <v>71</v>
      </c>
      <c r="I90" s="181"/>
      <c r="J90" s="181"/>
      <c r="K90" s="181"/>
      <c r="L90" s="181"/>
      <c r="M90" s="19"/>
    </row>
    <row r="91" spans="7:13" ht="17.399999999999999" x14ac:dyDescent="0.3">
      <c r="G91" s="43"/>
      <c r="H91" s="41">
        <v>72</v>
      </c>
      <c r="I91" s="181"/>
      <c r="J91" s="181"/>
      <c r="K91" s="181"/>
      <c r="L91" s="181"/>
      <c r="M91" s="19"/>
    </row>
    <row r="92" spans="7:13" ht="17.399999999999999" x14ac:dyDescent="0.3">
      <c r="G92" s="43"/>
      <c r="H92" s="41">
        <v>73</v>
      </c>
      <c r="I92" s="181"/>
      <c r="J92" s="181"/>
      <c r="K92" s="181"/>
      <c r="L92" s="181"/>
      <c r="M92" s="19"/>
    </row>
    <row r="93" spans="7:13" ht="17.399999999999999" x14ac:dyDescent="0.3">
      <c r="G93" s="43"/>
      <c r="H93" s="69">
        <v>74</v>
      </c>
      <c r="I93" s="181"/>
      <c r="J93" s="181"/>
      <c r="K93" s="181"/>
      <c r="L93" s="181"/>
      <c r="M93" s="19"/>
    </row>
    <row r="94" spans="7:13" ht="17.399999999999999" x14ac:dyDescent="0.3">
      <c r="G94" s="43"/>
      <c r="H94" s="69">
        <v>75</v>
      </c>
      <c r="I94" s="181"/>
      <c r="J94" s="181"/>
      <c r="K94" s="181"/>
      <c r="L94" s="181"/>
      <c r="M94" s="19"/>
    </row>
    <row r="95" spans="7:13" ht="17.399999999999999" x14ac:dyDescent="0.3">
      <c r="G95" s="43"/>
      <c r="H95" s="69">
        <v>76</v>
      </c>
      <c r="I95" s="181"/>
      <c r="J95" s="181"/>
      <c r="K95" s="181"/>
      <c r="L95" s="181"/>
      <c r="M95" s="19"/>
    </row>
    <row r="96" spans="7:13" ht="17.399999999999999" x14ac:dyDescent="0.3">
      <c r="G96" s="43"/>
      <c r="H96" s="41">
        <v>77</v>
      </c>
      <c r="I96" s="181"/>
      <c r="J96" s="181"/>
      <c r="K96" s="181"/>
      <c r="L96" s="181"/>
      <c r="M96" s="19"/>
    </row>
    <row r="97" spans="7:13" ht="17.399999999999999" x14ac:dyDescent="0.3">
      <c r="G97" s="43"/>
      <c r="H97" s="41">
        <v>78</v>
      </c>
      <c r="I97" s="181"/>
      <c r="J97" s="181"/>
      <c r="K97" s="181"/>
      <c r="L97" s="181"/>
      <c r="M97" s="19"/>
    </row>
    <row r="98" spans="7:13" ht="17.399999999999999" x14ac:dyDescent="0.3">
      <c r="G98" s="43"/>
      <c r="H98" s="69">
        <v>79</v>
      </c>
      <c r="I98" s="181"/>
      <c r="J98" s="181"/>
      <c r="K98" s="181"/>
      <c r="L98" s="181"/>
      <c r="M98" s="19"/>
    </row>
    <row r="99" spans="7:13" ht="17.399999999999999" x14ac:dyDescent="0.3">
      <c r="G99" s="43"/>
      <c r="H99" s="69">
        <v>80</v>
      </c>
      <c r="I99" s="181"/>
      <c r="J99" s="181"/>
      <c r="K99" s="181"/>
      <c r="L99" s="181"/>
      <c r="M99" s="19"/>
    </row>
    <row r="100" spans="7:13" ht="17.399999999999999" x14ac:dyDescent="0.3">
      <c r="G100" s="43"/>
      <c r="H100" s="69">
        <v>81</v>
      </c>
      <c r="I100" s="181"/>
      <c r="J100" s="181"/>
      <c r="K100" s="181"/>
      <c r="L100" s="181"/>
      <c r="M100" s="19"/>
    </row>
    <row r="101" spans="7:13" ht="17.399999999999999" x14ac:dyDescent="0.3">
      <c r="G101" s="43"/>
      <c r="H101" s="41">
        <v>82</v>
      </c>
      <c r="I101" s="181"/>
      <c r="J101" s="181"/>
      <c r="K101" s="181"/>
      <c r="L101" s="181"/>
      <c r="M101" s="19"/>
    </row>
    <row r="102" spans="7:13" ht="17.399999999999999" x14ac:dyDescent="0.3">
      <c r="G102" s="43"/>
      <c r="H102" s="41">
        <v>83</v>
      </c>
      <c r="I102" s="181"/>
      <c r="J102" s="181"/>
      <c r="K102" s="181"/>
      <c r="L102" s="181"/>
      <c r="M102" s="19"/>
    </row>
    <row r="103" spans="7:13" ht="17.399999999999999" x14ac:dyDescent="0.3">
      <c r="G103" s="43"/>
      <c r="H103" s="69">
        <v>84</v>
      </c>
      <c r="I103" s="181"/>
      <c r="J103" s="181"/>
      <c r="K103" s="181"/>
      <c r="L103" s="181"/>
      <c r="M103" s="19"/>
    </row>
    <row r="104" spans="7:13" ht="17.399999999999999" x14ac:dyDescent="0.3">
      <c r="G104" s="43"/>
      <c r="H104" s="69">
        <v>85</v>
      </c>
      <c r="I104" s="181"/>
      <c r="J104" s="181"/>
      <c r="K104" s="181"/>
      <c r="L104" s="181"/>
      <c r="M104" s="19"/>
    </row>
    <row r="105" spans="7:13" ht="17.399999999999999" x14ac:dyDescent="0.3">
      <c r="G105" s="43"/>
      <c r="H105" s="69">
        <v>86</v>
      </c>
      <c r="I105" s="181"/>
      <c r="J105" s="181"/>
      <c r="K105" s="181"/>
      <c r="L105" s="181"/>
      <c r="M105" s="19"/>
    </row>
    <row r="106" spans="7:13" ht="17.399999999999999" x14ac:dyDescent="0.3">
      <c r="G106" s="43"/>
      <c r="H106" s="41">
        <v>87</v>
      </c>
      <c r="I106" s="181"/>
      <c r="J106" s="181"/>
      <c r="K106" s="181"/>
      <c r="L106" s="181"/>
      <c r="M106" s="19"/>
    </row>
    <row r="107" spans="7:13" ht="17.399999999999999" x14ac:dyDescent="0.3">
      <c r="G107" s="43"/>
      <c r="H107" s="41">
        <v>88</v>
      </c>
      <c r="I107" s="181"/>
      <c r="J107" s="181"/>
      <c r="K107" s="181"/>
      <c r="L107" s="181"/>
      <c r="M107" s="19"/>
    </row>
    <row r="108" spans="7:13" ht="17.399999999999999" x14ac:dyDescent="0.3">
      <c r="G108" s="43"/>
      <c r="H108" s="69">
        <v>89</v>
      </c>
      <c r="I108" s="181"/>
      <c r="J108" s="181"/>
      <c r="K108" s="181"/>
      <c r="L108" s="181"/>
      <c r="M108" s="19"/>
    </row>
    <row r="109" spans="7:13" ht="17.399999999999999" x14ac:dyDescent="0.3">
      <c r="G109" s="43"/>
      <c r="H109" s="69">
        <v>90</v>
      </c>
      <c r="I109" s="181"/>
      <c r="J109" s="181"/>
      <c r="K109" s="181"/>
      <c r="L109" s="181"/>
      <c r="M109" s="19"/>
    </row>
    <row r="110" spans="7:13" ht="17.399999999999999" x14ac:dyDescent="0.3">
      <c r="G110" s="43"/>
      <c r="H110" s="69">
        <v>91</v>
      </c>
      <c r="I110" s="181"/>
      <c r="J110" s="181"/>
      <c r="K110" s="181"/>
      <c r="L110" s="181"/>
      <c r="M110" s="19"/>
    </row>
    <row r="111" spans="7:13" ht="17.399999999999999" x14ac:dyDescent="0.3">
      <c r="G111" s="43"/>
      <c r="H111" s="41">
        <v>92</v>
      </c>
      <c r="I111" s="181"/>
      <c r="J111" s="181"/>
      <c r="K111" s="181"/>
      <c r="L111" s="181"/>
      <c r="M111" s="19"/>
    </row>
    <row r="112" spans="7:13" ht="17.399999999999999" x14ac:dyDescent="0.3">
      <c r="G112" s="43"/>
      <c r="H112" s="41">
        <v>93</v>
      </c>
      <c r="I112" s="181"/>
      <c r="J112" s="181"/>
      <c r="K112" s="181"/>
      <c r="L112" s="181"/>
      <c r="M112" s="19"/>
    </row>
    <row r="113" spans="7:13" ht="17.399999999999999" x14ac:dyDescent="0.3">
      <c r="G113" s="43"/>
      <c r="H113" s="69">
        <v>94</v>
      </c>
      <c r="I113" s="181"/>
      <c r="J113" s="181"/>
      <c r="K113" s="181"/>
      <c r="L113" s="181"/>
      <c r="M113" s="19"/>
    </row>
    <row r="114" spans="7:13" ht="17.399999999999999" x14ac:dyDescent="0.3">
      <c r="G114" s="43"/>
      <c r="H114" s="69">
        <v>95</v>
      </c>
      <c r="I114" s="181"/>
      <c r="J114" s="181"/>
      <c r="K114" s="181"/>
      <c r="L114" s="181"/>
      <c r="M114" s="19"/>
    </row>
    <row r="115" spans="7:13" ht="17.399999999999999" x14ac:dyDescent="0.3">
      <c r="G115" s="43"/>
      <c r="H115" s="69">
        <v>96</v>
      </c>
      <c r="I115" s="181"/>
      <c r="J115" s="181"/>
      <c r="K115" s="181"/>
      <c r="L115" s="181"/>
      <c r="M115" s="19"/>
    </row>
    <row r="116" spans="7:13" ht="17.399999999999999" x14ac:dyDescent="0.3">
      <c r="G116" s="43"/>
      <c r="H116" s="41">
        <v>97</v>
      </c>
      <c r="I116" s="181"/>
      <c r="J116" s="181"/>
      <c r="K116" s="181"/>
      <c r="L116" s="181"/>
      <c r="M116" s="19"/>
    </row>
    <row r="117" spans="7:13" ht="17.399999999999999" x14ac:dyDescent="0.3">
      <c r="G117" s="43"/>
      <c r="H117" s="41">
        <v>98</v>
      </c>
      <c r="I117" s="181"/>
      <c r="J117" s="181"/>
      <c r="K117" s="181"/>
      <c r="L117" s="181"/>
      <c r="M117" s="19"/>
    </row>
    <row r="118" spans="7:13" ht="17.399999999999999" x14ac:dyDescent="0.3">
      <c r="G118" s="43"/>
      <c r="H118" s="69">
        <v>99</v>
      </c>
      <c r="I118" s="181"/>
      <c r="J118" s="181"/>
      <c r="K118" s="181"/>
      <c r="L118" s="181"/>
      <c r="M118" s="19"/>
    </row>
    <row r="119" spans="7:13" ht="17.399999999999999" x14ac:dyDescent="0.3">
      <c r="G119" s="43"/>
      <c r="H119" s="69">
        <v>100</v>
      </c>
      <c r="I119" s="181"/>
      <c r="J119" s="181"/>
      <c r="K119" s="181"/>
      <c r="L119" s="181"/>
      <c r="M119" s="19"/>
    </row>
    <row r="120" spans="7:13" ht="17.399999999999999" x14ac:dyDescent="0.3">
      <c r="G120" s="43"/>
      <c r="H120" s="69">
        <v>101</v>
      </c>
      <c r="I120" s="181"/>
      <c r="J120" s="181"/>
      <c r="K120" s="181"/>
      <c r="L120" s="181"/>
      <c r="M120" s="19"/>
    </row>
    <row r="121" spans="7:13" ht="17.399999999999999" x14ac:dyDescent="0.3">
      <c r="G121" s="43"/>
      <c r="H121" s="41">
        <v>102</v>
      </c>
      <c r="I121" s="181"/>
      <c r="J121" s="181"/>
      <c r="K121" s="181"/>
      <c r="L121" s="181"/>
      <c r="M121" s="19"/>
    </row>
    <row r="122" spans="7:13" ht="17.399999999999999" x14ac:dyDescent="0.3">
      <c r="G122" s="43"/>
      <c r="H122" s="41">
        <v>103</v>
      </c>
      <c r="I122" s="181"/>
      <c r="J122" s="181"/>
      <c r="K122" s="181"/>
      <c r="L122" s="181"/>
      <c r="M122" s="19"/>
    </row>
    <row r="123" spans="7:13" ht="17.399999999999999" x14ac:dyDescent="0.3">
      <c r="G123" s="43"/>
      <c r="H123" s="69">
        <v>104</v>
      </c>
      <c r="I123" s="181"/>
      <c r="J123" s="181"/>
      <c r="K123" s="181"/>
      <c r="L123" s="181"/>
      <c r="M123" s="19"/>
    </row>
    <row r="124" spans="7:13" ht="17.399999999999999" x14ac:dyDescent="0.3">
      <c r="G124" s="43"/>
      <c r="H124" s="69">
        <v>105</v>
      </c>
      <c r="I124" s="181"/>
      <c r="J124" s="181"/>
      <c r="K124" s="181"/>
      <c r="L124" s="181"/>
      <c r="M124" s="19"/>
    </row>
    <row r="125" spans="7:13" ht="17.399999999999999" x14ac:dyDescent="0.3">
      <c r="G125" s="18"/>
      <c r="H125" s="69">
        <v>106</v>
      </c>
      <c r="I125" s="181"/>
      <c r="J125" s="181"/>
      <c r="K125" s="181"/>
      <c r="L125" s="181"/>
      <c r="M125" s="19"/>
    </row>
    <row r="126" spans="7:13" ht="17.399999999999999" x14ac:dyDescent="0.3">
      <c r="G126" s="18"/>
      <c r="H126" s="41">
        <v>107</v>
      </c>
      <c r="I126" s="181"/>
      <c r="J126" s="181"/>
      <c r="K126" s="181"/>
      <c r="L126" s="181"/>
      <c r="M126" s="19"/>
    </row>
    <row r="127" spans="7:13" ht="17.399999999999999" x14ac:dyDescent="0.3">
      <c r="G127" s="18"/>
      <c r="H127" s="41">
        <v>108</v>
      </c>
      <c r="I127" s="181"/>
      <c r="J127" s="181"/>
      <c r="K127" s="181"/>
      <c r="L127" s="181"/>
      <c r="M127" s="19"/>
    </row>
    <row r="128" spans="7:13" ht="17.399999999999999" x14ac:dyDescent="0.3">
      <c r="G128" s="18"/>
      <c r="H128" s="69">
        <v>109</v>
      </c>
      <c r="I128" s="181"/>
      <c r="J128" s="181"/>
      <c r="K128" s="181"/>
      <c r="L128" s="181"/>
      <c r="M128" s="19"/>
    </row>
    <row r="129" spans="7:13" ht="17.399999999999999" x14ac:dyDescent="0.3">
      <c r="G129" s="18"/>
      <c r="H129" s="69">
        <v>110</v>
      </c>
      <c r="I129" s="181"/>
      <c r="J129" s="181"/>
      <c r="K129" s="181"/>
      <c r="L129" s="181"/>
      <c r="M129" s="19"/>
    </row>
    <row r="130" spans="7:13" ht="17.399999999999999" x14ac:dyDescent="0.3">
      <c r="G130" s="18"/>
      <c r="H130" s="69">
        <v>111</v>
      </c>
      <c r="I130" s="181"/>
      <c r="J130" s="181"/>
      <c r="K130" s="181"/>
      <c r="L130" s="181"/>
      <c r="M130" s="19"/>
    </row>
    <row r="131" spans="7:13" ht="17.399999999999999" x14ac:dyDescent="0.3">
      <c r="G131" s="18"/>
      <c r="H131" s="41">
        <v>112</v>
      </c>
      <c r="I131" s="181"/>
      <c r="J131" s="181"/>
      <c r="K131" s="181"/>
      <c r="L131" s="181"/>
      <c r="M131" s="19"/>
    </row>
    <row r="132" spans="7:13" ht="17.399999999999999" x14ac:dyDescent="0.3">
      <c r="G132" s="18"/>
      <c r="H132" s="41">
        <v>113</v>
      </c>
      <c r="I132" s="181"/>
      <c r="J132" s="181"/>
      <c r="K132" s="181"/>
      <c r="L132" s="181"/>
      <c r="M132" s="19"/>
    </row>
    <row r="133" spans="7:13" ht="17.399999999999999" x14ac:dyDescent="0.3">
      <c r="G133" s="18"/>
      <c r="H133" s="69">
        <v>114</v>
      </c>
      <c r="I133" s="181"/>
      <c r="J133" s="181"/>
      <c r="K133" s="181"/>
      <c r="L133" s="181"/>
      <c r="M133" s="19"/>
    </row>
    <row r="134" spans="7:13" ht="17.399999999999999" x14ac:dyDescent="0.3">
      <c r="G134" s="18"/>
      <c r="H134" s="69">
        <v>115</v>
      </c>
      <c r="I134" s="181"/>
      <c r="J134" s="181"/>
      <c r="K134" s="181"/>
      <c r="L134" s="181"/>
      <c r="M134" s="19"/>
    </row>
    <row r="135" spans="7:13" ht="17.399999999999999" x14ac:dyDescent="0.3">
      <c r="G135" s="18"/>
      <c r="H135" s="69">
        <v>116</v>
      </c>
      <c r="I135" s="181"/>
      <c r="J135" s="181"/>
      <c r="K135" s="181"/>
      <c r="L135" s="181"/>
      <c r="M135" s="19"/>
    </row>
    <row r="136" spans="7:13" ht="17.399999999999999" x14ac:dyDescent="0.3">
      <c r="G136" s="18"/>
      <c r="H136" s="41">
        <v>117</v>
      </c>
      <c r="I136" s="181"/>
      <c r="J136" s="181"/>
      <c r="K136" s="181"/>
      <c r="L136" s="181"/>
      <c r="M136" s="19"/>
    </row>
    <row r="137" spans="7:13" ht="17.399999999999999" x14ac:dyDescent="0.3">
      <c r="G137" s="18"/>
      <c r="H137" s="41">
        <v>118</v>
      </c>
      <c r="I137" s="181"/>
      <c r="J137" s="181"/>
      <c r="K137" s="181"/>
      <c r="L137" s="181"/>
      <c r="M137" s="19"/>
    </row>
    <row r="138" spans="7:13" ht="17.399999999999999" x14ac:dyDescent="0.3">
      <c r="G138" s="18"/>
      <c r="H138" s="69">
        <v>119</v>
      </c>
      <c r="I138" s="181"/>
      <c r="J138" s="181"/>
      <c r="K138" s="181"/>
      <c r="L138" s="181"/>
      <c r="M138" s="19"/>
    </row>
    <row r="139" spans="7:13" ht="17.399999999999999" x14ac:dyDescent="0.3">
      <c r="G139" s="18"/>
      <c r="H139" s="69">
        <v>120</v>
      </c>
      <c r="I139" s="181"/>
      <c r="J139" s="181"/>
      <c r="K139" s="181"/>
      <c r="L139" s="181"/>
      <c r="M139" s="19"/>
    </row>
    <row r="140" spans="7:13" ht="17.399999999999999" x14ac:dyDescent="0.3">
      <c r="G140" s="18"/>
      <c r="H140" s="69">
        <v>121</v>
      </c>
      <c r="I140" s="181"/>
      <c r="J140" s="181"/>
      <c r="K140" s="181"/>
      <c r="L140" s="181"/>
      <c r="M140" s="19"/>
    </row>
    <row r="141" spans="7:13" ht="17.399999999999999" x14ac:dyDescent="0.3">
      <c r="G141" s="18"/>
      <c r="H141" s="41">
        <v>122</v>
      </c>
      <c r="I141" s="181"/>
      <c r="J141" s="181"/>
      <c r="K141" s="181"/>
      <c r="L141" s="181"/>
      <c r="M141" s="19"/>
    </row>
    <row r="142" spans="7:13" ht="17.399999999999999" x14ac:dyDescent="0.3">
      <c r="G142" s="18"/>
      <c r="H142" s="41">
        <v>123</v>
      </c>
      <c r="I142" s="181"/>
      <c r="J142" s="181"/>
      <c r="K142" s="181"/>
      <c r="L142" s="181"/>
      <c r="M142" s="19"/>
    </row>
    <row r="143" spans="7:13" ht="17.399999999999999" x14ac:dyDescent="0.3">
      <c r="G143" s="18"/>
      <c r="H143" s="69">
        <v>124</v>
      </c>
      <c r="I143" s="181"/>
      <c r="J143" s="181"/>
      <c r="K143" s="181"/>
      <c r="L143" s="181"/>
      <c r="M143" s="19"/>
    </row>
    <row r="144" spans="7:13" ht="17.399999999999999" x14ac:dyDescent="0.3">
      <c r="G144" s="18"/>
      <c r="H144" s="69">
        <v>125</v>
      </c>
      <c r="I144" s="181"/>
      <c r="J144" s="181"/>
      <c r="K144" s="181"/>
      <c r="L144" s="181"/>
      <c r="M144" s="19"/>
    </row>
    <row r="145" spans="7:13" ht="17.399999999999999" x14ac:dyDescent="0.3">
      <c r="G145" s="18"/>
      <c r="H145" s="69">
        <v>126</v>
      </c>
      <c r="I145" s="181"/>
      <c r="J145" s="181"/>
      <c r="K145" s="181"/>
      <c r="L145" s="181"/>
      <c r="M145" s="19"/>
    </row>
    <row r="146" spans="7:13" ht="17.399999999999999" x14ac:dyDescent="0.3">
      <c r="G146" s="18"/>
      <c r="H146" s="41">
        <v>127</v>
      </c>
      <c r="I146" s="181"/>
      <c r="J146" s="181"/>
      <c r="K146" s="181"/>
      <c r="L146" s="181"/>
      <c r="M146" s="19"/>
    </row>
    <row r="147" spans="7:13" ht="17.399999999999999" x14ac:dyDescent="0.3">
      <c r="G147" s="18"/>
      <c r="H147" s="41">
        <v>128</v>
      </c>
      <c r="I147" s="181"/>
      <c r="J147" s="181"/>
      <c r="K147" s="181"/>
      <c r="L147" s="181"/>
      <c r="M147" s="19"/>
    </row>
    <row r="148" spans="7:13" ht="17.399999999999999" x14ac:dyDescent="0.3">
      <c r="G148" s="18"/>
      <c r="H148" s="69">
        <v>129</v>
      </c>
      <c r="I148" s="181"/>
      <c r="J148" s="181"/>
      <c r="K148" s="181"/>
      <c r="L148" s="181"/>
      <c r="M148" s="19"/>
    </row>
    <row r="149" spans="7:13" ht="17.399999999999999" x14ac:dyDescent="0.3">
      <c r="G149" s="18"/>
      <c r="H149" s="69">
        <v>130</v>
      </c>
      <c r="I149" s="181"/>
      <c r="J149" s="181"/>
      <c r="K149" s="181"/>
      <c r="L149" s="181"/>
      <c r="M149" s="19"/>
    </row>
    <row r="150" spans="7:13" ht="17.399999999999999" x14ac:dyDescent="0.3">
      <c r="G150" s="18"/>
      <c r="H150" s="69">
        <v>131</v>
      </c>
      <c r="I150" s="181"/>
      <c r="J150" s="181"/>
      <c r="K150" s="181"/>
      <c r="L150" s="181"/>
      <c r="M150" s="19"/>
    </row>
    <row r="151" spans="7:13" ht="17.399999999999999" x14ac:dyDescent="0.3">
      <c r="G151" s="18"/>
      <c r="H151" s="41">
        <v>132</v>
      </c>
      <c r="I151" s="181"/>
      <c r="J151" s="181"/>
      <c r="K151" s="181"/>
      <c r="L151" s="181"/>
      <c r="M151" s="19"/>
    </row>
    <row r="152" spans="7:13" ht="17.399999999999999" x14ac:dyDescent="0.3">
      <c r="G152" s="18"/>
      <c r="H152" s="41">
        <v>133</v>
      </c>
      <c r="I152" s="181"/>
      <c r="J152" s="181"/>
      <c r="K152" s="181"/>
      <c r="L152" s="181"/>
      <c r="M152" s="19"/>
    </row>
    <row r="153" spans="7:13" ht="17.399999999999999" x14ac:dyDescent="0.3">
      <c r="G153" s="18"/>
      <c r="H153" s="69">
        <v>134</v>
      </c>
      <c r="I153" s="181"/>
      <c r="J153" s="181"/>
      <c r="K153" s="181"/>
      <c r="L153" s="181"/>
      <c r="M153" s="19"/>
    </row>
    <row r="154" spans="7:13" ht="17.399999999999999" x14ac:dyDescent="0.3">
      <c r="G154" s="18"/>
      <c r="H154" s="69">
        <v>135</v>
      </c>
      <c r="I154" s="181"/>
      <c r="J154" s="181"/>
      <c r="K154" s="181"/>
      <c r="L154" s="181"/>
      <c r="M154" s="19"/>
    </row>
    <row r="155" spans="7:13" ht="17.399999999999999" x14ac:dyDescent="0.3">
      <c r="G155" s="18"/>
      <c r="H155" s="69">
        <v>136</v>
      </c>
      <c r="I155" s="181"/>
      <c r="J155" s="181"/>
      <c r="K155" s="181"/>
      <c r="L155" s="181"/>
      <c r="M155" s="19"/>
    </row>
    <row r="156" spans="7:13" ht="17.399999999999999" x14ac:dyDescent="0.3">
      <c r="G156" s="18"/>
      <c r="H156" s="41">
        <v>137</v>
      </c>
      <c r="I156" s="181"/>
      <c r="J156" s="181"/>
      <c r="K156" s="181"/>
      <c r="L156" s="181"/>
      <c r="M156" s="19"/>
    </row>
    <row r="157" spans="7:13" ht="17.399999999999999" x14ac:dyDescent="0.3">
      <c r="G157" s="18"/>
      <c r="H157" s="41">
        <v>138</v>
      </c>
      <c r="I157" s="181"/>
      <c r="J157" s="181"/>
      <c r="K157" s="181"/>
      <c r="L157" s="181"/>
      <c r="M157" s="19"/>
    </row>
    <row r="158" spans="7:13" ht="17.399999999999999" x14ac:dyDescent="0.3">
      <c r="G158" s="18"/>
      <c r="H158" s="69">
        <v>139</v>
      </c>
      <c r="I158" s="181"/>
      <c r="J158" s="181"/>
      <c r="K158" s="181"/>
      <c r="L158" s="181"/>
      <c r="M158" s="19"/>
    </row>
    <row r="159" spans="7:13" ht="17.399999999999999" x14ac:dyDescent="0.3">
      <c r="G159" s="18"/>
      <c r="H159" s="69">
        <v>140</v>
      </c>
      <c r="I159" s="181"/>
      <c r="J159" s="181"/>
      <c r="K159" s="181"/>
      <c r="L159" s="181"/>
      <c r="M159" s="19"/>
    </row>
    <row r="160" spans="7:13" ht="17.399999999999999" x14ac:dyDescent="0.3">
      <c r="G160" s="18"/>
      <c r="H160" s="69">
        <v>141</v>
      </c>
      <c r="I160" s="181"/>
      <c r="J160" s="181"/>
      <c r="K160" s="181"/>
      <c r="L160" s="181"/>
      <c r="M160" s="19"/>
    </row>
    <row r="161" spans="7:13" ht="17.399999999999999" x14ac:dyDescent="0.3">
      <c r="G161" s="18"/>
      <c r="H161" s="41">
        <v>142</v>
      </c>
      <c r="I161" s="181"/>
      <c r="J161" s="181"/>
      <c r="K161" s="181"/>
      <c r="L161" s="181"/>
      <c r="M161" s="19"/>
    </row>
    <row r="162" spans="7:13" ht="17.399999999999999" x14ac:dyDescent="0.3">
      <c r="G162" s="18"/>
      <c r="H162" s="41">
        <v>143</v>
      </c>
      <c r="I162" s="181"/>
      <c r="J162" s="181"/>
      <c r="K162" s="181"/>
      <c r="L162" s="181"/>
      <c r="M162" s="19"/>
    </row>
    <row r="163" spans="7:13" ht="17.399999999999999" x14ac:dyDescent="0.3">
      <c r="G163" s="18"/>
      <c r="H163" s="69">
        <v>144</v>
      </c>
      <c r="I163" s="181"/>
      <c r="J163" s="181"/>
      <c r="K163" s="181"/>
      <c r="L163" s="181"/>
      <c r="M163" s="19"/>
    </row>
    <row r="164" spans="7:13" ht="17.399999999999999" x14ac:dyDescent="0.3">
      <c r="G164" s="18"/>
      <c r="H164" s="69">
        <v>145</v>
      </c>
      <c r="I164" s="181"/>
      <c r="J164" s="181"/>
      <c r="K164" s="181"/>
      <c r="L164" s="181"/>
      <c r="M164" s="19"/>
    </row>
    <row r="165" spans="7:13" ht="17.399999999999999" x14ac:dyDescent="0.3">
      <c r="G165" s="18"/>
      <c r="H165" s="69">
        <v>146</v>
      </c>
      <c r="I165" s="181"/>
      <c r="J165" s="181"/>
      <c r="K165" s="181"/>
      <c r="L165" s="181"/>
      <c r="M165" s="19"/>
    </row>
    <row r="166" spans="7:13" ht="17.399999999999999" x14ac:dyDescent="0.3">
      <c r="G166" s="18"/>
      <c r="H166" s="41">
        <v>147</v>
      </c>
      <c r="I166" s="181"/>
      <c r="J166" s="181"/>
      <c r="K166" s="181"/>
      <c r="L166" s="181"/>
      <c r="M166" s="19"/>
    </row>
    <row r="167" spans="7:13" ht="17.399999999999999" x14ac:dyDescent="0.3">
      <c r="G167" s="18"/>
      <c r="H167" s="41">
        <v>148</v>
      </c>
      <c r="I167" s="181"/>
      <c r="J167" s="181"/>
      <c r="K167" s="181"/>
      <c r="L167" s="181"/>
      <c r="M167" s="19"/>
    </row>
    <row r="168" spans="7:13" ht="17.399999999999999" x14ac:dyDescent="0.3">
      <c r="G168" s="18"/>
      <c r="H168" s="69">
        <v>149</v>
      </c>
      <c r="I168" s="181"/>
      <c r="J168" s="181"/>
      <c r="K168" s="181"/>
      <c r="L168" s="181"/>
      <c r="M168" s="19"/>
    </row>
    <row r="169" spans="7:13" ht="17.399999999999999" x14ac:dyDescent="0.3">
      <c r="G169" s="18"/>
      <c r="H169" s="69">
        <v>150</v>
      </c>
      <c r="I169" s="181"/>
      <c r="J169" s="181"/>
      <c r="K169" s="181"/>
      <c r="L169" s="181"/>
      <c r="M169" s="19"/>
    </row>
    <row r="170" spans="7:13" ht="17.399999999999999" x14ac:dyDescent="0.3">
      <c r="G170" s="18"/>
      <c r="H170" s="69">
        <v>151</v>
      </c>
      <c r="I170" s="181"/>
      <c r="J170" s="181"/>
      <c r="K170" s="181"/>
      <c r="L170" s="181"/>
      <c r="M170" s="19"/>
    </row>
    <row r="171" spans="7:13" ht="17.399999999999999" x14ac:dyDescent="0.3">
      <c r="G171" s="18"/>
      <c r="H171" s="41">
        <v>152</v>
      </c>
      <c r="I171" s="181"/>
      <c r="J171" s="181"/>
      <c r="K171" s="181"/>
      <c r="L171" s="181"/>
      <c r="M171" s="19"/>
    </row>
    <row r="172" spans="7:13" ht="17.399999999999999" x14ac:dyDescent="0.3">
      <c r="G172" s="18"/>
      <c r="H172" s="41">
        <v>153</v>
      </c>
      <c r="I172" s="181"/>
      <c r="J172" s="181"/>
      <c r="K172" s="181"/>
      <c r="L172" s="181"/>
      <c r="M172" s="19"/>
    </row>
    <row r="173" spans="7:13" ht="17.399999999999999" x14ac:dyDescent="0.3">
      <c r="G173" s="18"/>
      <c r="H173" s="69">
        <v>154</v>
      </c>
      <c r="I173" s="181"/>
      <c r="J173" s="181"/>
      <c r="K173" s="181"/>
      <c r="L173" s="181"/>
      <c r="M173" s="19"/>
    </row>
    <row r="174" spans="7:13" ht="17.399999999999999" x14ac:dyDescent="0.3">
      <c r="G174" s="18"/>
      <c r="H174" s="69">
        <v>155</v>
      </c>
      <c r="I174" s="181"/>
      <c r="J174" s="181"/>
      <c r="K174" s="181"/>
      <c r="L174" s="181"/>
      <c r="M174" s="19"/>
    </row>
    <row r="175" spans="7:13" ht="17.399999999999999" x14ac:dyDescent="0.3">
      <c r="G175" s="18"/>
      <c r="H175" s="69">
        <v>156</v>
      </c>
      <c r="I175" s="181"/>
      <c r="J175" s="181"/>
      <c r="K175" s="181"/>
      <c r="L175" s="181"/>
      <c r="M175" s="19"/>
    </row>
    <row r="176" spans="7:13" ht="17.399999999999999" x14ac:dyDescent="0.3">
      <c r="G176" s="18"/>
      <c r="H176" s="41">
        <v>157</v>
      </c>
      <c r="I176" s="181"/>
      <c r="J176" s="181"/>
      <c r="K176" s="181"/>
      <c r="L176" s="181"/>
      <c r="M176" s="19"/>
    </row>
    <row r="177" spans="7:13" ht="17.399999999999999" x14ac:dyDescent="0.3">
      <c r="G177" s="18"/>
      <c r="H177" s="41">
        <v>158</v>
      </c>
      <c r="I177" s="181"/>
      <c r="J177" s="181"/>
      <c r="K177" s="181"/>
      <c r="L177" s="181"/>
      <c r="M177" s="19"/>
    </row>
    <row r="178" spans="7:13" ht="17.399999999999999" x14ac:dyDescent="0.3">
      <c r="G178" s="18"/>
      <c r="H178" s="69">
        <v>159</v>
      </c>
      <c r="I178" s="181"/>
      <c r="J178" s="181"/>
      <c r="K178" s="181"/>
      <c r="L178" s="181"/>
      <c r="M178" s="19"/>
    </row>
    <row r="179" spans="7:13" ht="17.399999999999999" x14ac:dyDescent="0.3">
      <c r="G179" s="18"/>
      <c r="H179" s="69">
        <v>160</v>
      </c>
      <c r="I179" s="181"/>
      <c r="J179" s="181"/>
      <c r="K179" s="181"/>
      <c r="L179" s="181"/>
      <c r="M179" s="19"/>
    </row>
    <row r="180" spans="7:13" ht="17.399999999999999" x14ac:dyDescent="0.3">
      <c r="G180" s="18"/>
      <c r="H180" s="69">
        <v>161</v>
      </c>
      <c r="I180" s="181"/>
      <c r="J180" s="181"/>
      <c r="K180" s="181"/>
      <c r="L180" s="181"/>
      <c r="M180" s="19"/>
    </row>
    <row r="181" spans="7:13" ht="17.399999999999999" x14ac:dyDescent="0.3">
      <c r="G181" s="18"/>
      <c r="H181" s="41">
        <v>162</v>
      </c>
      <c r="I181" s="181"/>
      <c r="J181" s="181"/>
      <c r="K181" s="181"/>
      <c r="L181" s="181"/>
      <c r="M181" s="19"/>
    </row>
    <row r="182" spans="7:13" ht="17.399999999999999" x14ac:dyDescent="0.3">
      <c r="G182" s="18"/>
      <c r="H182" s="41">
        <v>163</v>
      </c>
      <c r="I182" s="181"/>
      <c r="J182" s="181"/>
      <c r="K182" s="181"/>
      <c r="L182" s="181"/>
      <c r="M182" s="19"/>
    </row>
    <row r="183" spans="7:13" ht="17.399999999999999" x14ac:dyDescent="0.3">
      <c r="G183" s="18"/>
      <c r="H183" s="69">
        <v>164</v>
      </c>
      <c r="I183" s="181"/>
      <c r="J183" s="181"/>
      <c r="K183" s="181"/>
      <c r="L183" s="181"/>
      <c r="M183" s="19"/>
    </row>
    <row r="184" spans="7:13" ht="17.399999999999999" x14ac:dyDescent="0.3">
      <c r="G184" s="18"/>
      <c r="H184" s="69">
        <v>165</v>
      </c>
      <c r="I184" s="181"/>
      <c r="J184" s="181"/>
      <c r="K184" s="181"/>
      <c r="L184" s="181"/>
      <c r="M184" s="19"/>
    </row>
    <row r="185" spans="7:13" ht="17.399999999999999" x14ac:dyDescent="0.3">
      <c r="G185" s="18"/>
      <c r="H185" s="69">
        <v>166</v>
      </c>
      <c r="I185" s="181"/>
      <c r="J185" s="181"/>
      <c r="K185" s="181"/>
      <c r="L185" s="181"/>
      <c r="M185" s="19"/>
    </row>
    <row r="186" spans="7:13" ht="17.399999999999999" x14ac:dyDescent="0.3">
      <c r="G186" s="18"/>
      <c r="H186" s="41">
        <v>167</v>
      </c>
      <c r="I186" s="181"/>
      <c r="J186" s="181"/>
      <c r="K186" s="181"/>
      <c r="L186" s="181"/>
      <c r="M186" s="19"/>
    </row>
    <row r="187" spans="7:13" ht="17.399999999999999" x14ac:dyDescent="0.3">
      <c r="G187" s="18"/>
      <c r="H187" s="41">
        <v>168</v>
      </c>
      <c r="I187" s="181"/>
      <c r="J187" s="181"/>
      <c r="K187" s="181"/>
      <c r="L187" s="181"/>
      <c r="M187" s="19"/>
    </row>
    <row r="188" spans="7:13" ht="17.399999999999999" x14ac:dyDescent="0.3">
      <c r="G188" s="18"/>
      <c r="H188" s="69">
        <v>169</v>
      </c>
      <c r="I188" s="181"/>
      <c r="J188" s="181"/>
      <c r="K188" s="181"/>
      <c r="L188" s="181"/>
      <c r="M188" s="19"/>
    </row>
    <row r="189" spans="7:13" ht="17.399999999999999" x14ac:dyDescent="0.3">
      <c r="G189" s="18"/>
      <c r="H189" s="69">
        <v>170</v>
      </c>
      <c r="I189" s="181"/>
      <c r="J189" s="181"/>
      <c r="K189" s="181"/>
      <c r="L189" s="181"/>
      <c r="M189" s="19"/>
    </row>
    <row r="190" spans="7:13" ht="17.399999999999999" x14ac:dyDescent="0.3">
      <c r="G190" s="18"/>
      <c r="H190" s="69">
        <v>171</v>
      </c>
      <c r="I190" s="181"/>
      <c r="J190" s="181"/>
      <c r="K190" s="181"/>
      <c r="L190" s="181"/>
      <c r="M190" s="19"/>
    </row>
    <row r="191" spans="7:13" ht="17.399999999999999" x14ac:dyDescent="0.3">
      <c r="G191" s="18"/>
      <c r="H191" s="41">
        <v>172</v>
      </c>
      <c r="I191" s="181"/>
      <c r="J191" s="181"/>
      <c r="K191" s="181"/>
      <c r="L191" s="181"/>
      <c r="M191" s="19"/>
    </row>
    <row r="192" spans="7:13" ht="17.399999999999999" x14ac:dyDescent="0.3">
      <c r="G192" s="18"/>
      <c r="H192" s="41">
        <v>173</v>
      </c>
      <c r="I192" s="181"/>
      <c r="J192" s="181"/>
      <c r="K192" s="181"/>
      <c r="L192" s="181"/>
      <c r="M192" s="19"/>
    </row>
    <row r="193" spans="7:13" ht="17.399999999999999" x14ac:dyDescent="0.3">
      <c r="G193" s="18"/>
      <c r="H193" s="69">
        <v>174</v>
      </c>
      <c r="I193" s="181"/>
      <c r="J193" s="181"/>
      <c r="K193" s="181"/>
      <c r="L193" s="181"/>
      <c r="M193" s="19"/>
    </row>
    <row r="194" spans="7:13" ht="17.399999999999999" x14ac:dyDescent="0.3">
      <c r="G194" s="18"/>
      <c r="H194" s="69">
        <v>175</v>
      </c>
      <c r="I194" s="181"/>
      <c r="J194" s="181"/>
      <c r="K194" s="181"/>
      <c r="L194" s="181"/>
      <c r="M194" s="19"/>
    </row>
    <row r="195" spans="7:13" ht="17.399999999999999" x14ac:dyDescent="0.3">
      <c r="G195" s="18"/>
      <c r="H195" s="69">
        <v>176</v>
      </c>
      <c r="I195" s="181"/>
      <c r="J195" s="181"/>
      <c r="K195" s="181"/>
      <c r="L195" s="181"/>
      <c r="M195" s="19"/>
    </row>
    <row r="196" spans="7:13" ht="17.399999999999999" x14ac:dyDescent="0.3">
      <c r="G196" s="18"/>
      <c r="H196" s="41">
        <v>177</v>
      </c>
      <c r="I196" s="181"/>
      <c r="J196" s="181"/>
      <c r="K196" s="181"/>
      <c r="L196" s="181"/>
      <c r="M196" s="19"/>
    </row>
    <row r="197" spans="7:13" ht="17.399999999999999" x14ac:dyDescent="0.3">
      <c r="G197" s="18"/>
      <c r="H197" s="41">
        <v>178</v>
      </c>
      <c r="I197" s="181"/>
      <c r="J197" s="181"/>
      <c r="K197" s="181"/>
      <c r="L197" s="181"/>
      <c r="M197" s="19"/>
    </row>
    <row r="198" spans="7:13" ht="17.399999999999999" x14ac:dyDescent="0.3">
      <c r="G198" s="18"/>
      <c r="H198" s="69">
        <v>179</v>
      </c>
      <c r="I198" s="181"/>
      <c r="J198" s="181"/>
      <c r="K198" s="181"/>
      <c r="L198" s="181"/>
      <c r="M198" s="19"/>
    </row>
    <row r="199" spans="7:13" ht="17.399999999999999" x14ac:dyDescent="0.3">
      <c r="G199" s="18"/>
      <c r="H199" s="69">
        <v>180</v>
      </c>
      <c r="I199" s="181"/>
      <c r="J199" s="181"/>
      <c r="K199" s="181"/>
      <c r="L199" s="181"/>
      <c r="M199" s="19"/>
    </row>
    <row r="200" spans="7:13" ht="17.399999999999999" x14ac:dyDescent="0.3">
      <c r="G200" s="18"/>
      <c r="H200" s="69">
        <v>181</v>
      </c>
      <c r="I200" s="181"/>
      <c r="J200" s="181"/>
      <c r="K200" s="181"/>
      <c r="L200" s="181"/>
      <c r="M200" s="19"/>
    </row>
    <row r="201" spans="7:13" ht="17.399999999999999" x14ac:dyDescent="0.3">
      <c r="G201" s="18"/>
      <c r="H201" s="41">
        <v>182</v>
      </c>
      <c r="I201" s="181"/>
      <c r="J201" s="181"/>
      <c r="K201" s="181"/>
      <c r="L201" s="181"/>
      <c r="M201" s="19"/>
    </row>
    <row r="202" spans="7:13" ht="17.399999999999999" x14ac:dyDescent="0.3">
      <c r="G202" s="18"/>
      <c r="H202" s="41">
        <v>183</v>
      </c>
      <c r="I202" s="181"/>
      <c r="J202" s="181"/>
      <c r="K202" s="181"/>
      <c r="L202" s="181"/>
      <c r="M202" s="19"/>
    </row>
    <row r="203" spans="7:13" ht="17.399999999999999" x14ac:dyDescent="0.3">
      <c r="G203" s="18"/>
      <c r="H203" s="69">
        <v>184</v>
      </c>
      <c r="I203" s="181"/>
      <c r="J203" s="181"/>
      <c r="K203" s="181"/>
      <c r="L203" s="181"/>
      <c r="M203" s="19"/>
    </row>
    <row r="204" spans="7:13" ht="17.399999999999999" x14ac:dyDescent="0.3">
      <c r="G204" s="18"/>
      <c r="H204" s="69">
        <v>185</v>
      </c>
      <c r="I204" s="181"/>
      <c r="J204" s="181"/>
      <c r="K204" s="181"/>
      <c r="L204" s="181"/>
      <c r="M204" s="19"/>
    </row>
    <row r="205" spans="7:13" ht="17.399999999999999" x14ac:dyDescent="0.3">
      <c r="G205" s="18"/>
      <c r="H205" s="69">
        <v>186</v>
      </c>
      <c r="I205" s="181"/>
      <c r="J205" s="181"/>
      <c r="K205" s="181"/>
      <c r="L205" s="181"/>
      <c r="M205" s="19"/>
    </row>
    <row r="206" spans="7:13" ht="17.399999999999999" x14ac:dyDescent="0.3">
      <c r="G206" s="18"/>
      <c r="H206" s="41">
        <v>187</v>
      </c>
      <c r="I206" s="181"/>
      <c r="J206" s="181"/>
      <c r="K206" s="181"/>
      <c r="L206" s="181"/>
      <c r="M206" s="19"/>
    </row>
    <row r="207" spans="7:13" ht="17.399999999999999" x14ac:dyDescent="0.3">
      <c r="G207" s="18"/>
      <c r="H207" s="41">
        <v>188</v>
      </c>
      <c r="I207" s="181"/>
      <c r="J207" s="181"/>
      <c r="K207" s="181"/>
      <c r="L207" s="181"/>
      <c r="M207" s="19"/>
    </row>
    <row r="208" spans="7:13" ht="17.399999999999999" x14ac:dyDescent="0.3">
      <c r="G208" s="18"/>
      <c r="H208" s="69">
        <v>189</v>
      </c>
      <c r="I208" s="181"/>
      <c r="J208" s="181"/>
      <c r="K208" s="181"/>
      <c r="L208" s="181"/>
      <c r="M208" s="19"/>
    </row>
    <row r="209" spans="7:13" ht="17.399999999999999" x14ac:dyDescent="0.3">
      <c r="G209" s="18"/>
      <c r="H209" s="69">
        <v>190</v>
      </c>
      <c r="I209" s="181"/>
      <c r="J209" s="181"/>
      <c r="K209" s="181"/>
      <c r="L209" s="181"/>
      <c r="M209" s="19"/>
    </row>
    <row r="210" spans="7:13" ht="17.399999999999999" x14ac:dyDescent="0.3">
      <c r="G210" s="18"/>
      <c r="H210" s="69">
        <v>191</v>
      </c>
      <c r="I210" s="181"/>
      <c r="J210" s="181"/>
      <c r="K210" s="181"/>
      <c r="L210" s="181"/>
      <c r="M210" s="19"/>
    </row>
    <row r="211" spans="7:13" ht="17.399999999999999" x14ac:dyDescent="0.3">
      <c r="G211" s="18"/>
      <c r="H211" s="41">
        <v>192</v>
      </c>
      <c r="I211" s="181"/>
      <c r="J211" s="181"/>
      <c r="K211" s="181"/>
      <c r="L211" s="181"/>
      <c r="M211" s="19"/>
    </row>
    <row r="212" spans="7:13" ht="17.399999999999999" x14ac:dyDescent="0.3">
      <c r="G212" s="18"/>
      <c r="H212" s="41">
        <v>193</v>
      </c>
      <c r="I212" s="181"/>
      <c r="J212" s="181"/>
      <c r="K212" s="181"/>
      <c r="L212" s="181"/>
      <c r="M212" s="19"/>
    </row>
    <row r="213" spans="7:13" ht="17.399999999999999" x14ac:dyDescent="0.3">
      <c r="G213" s="18"/>
      <c r="H213" s="69">
        <v>194</v>
      </c>
      <c r="I213" s="181"/>
      <c r="J213" s="181"/>
      <c r="K213" s="181"/>
      <c r="L213" s="181"/>
      <c r="M213" s="19"/>
    </row>
    <row r="214" spans="7:13" ht="17.399999999999999" x14ac:dyDescent="0.3">
      <c r="G214" s="18"/>
      <c r="H214" s="69">
        <v>195</v>
      </c>
      <c r="I214" s="181"/>
      <c r="J214" s="181"/>
      <c r="K214" s="181"/>
      <c r="L214" s="181"/>
      <c r="M214" s="19"/>
    </row>
    <row r="215" spans="7:13" ht="17.399999999999999" x14ac:dyDescent="0.3">
      <c r="G215" s="18"/>
      <c r="H215" s="69">
        <v>196</v>
      </c>
      <c r="I215" s="181"/>
      <c r="J215" s="181"/>
      <c r="K215" s="181"/>
      <c r="L215" s="181"/>
      <c r="M215" s="19"/>
    </row>
    <row r="216" spans="7:13" ht="17.399999999999999" x14ac:dyDescent="0.3">
      <c r="G216" s="18"/>
      <c r="H216" s="41">
        <v>197</v>
      </c>
      <c r="I216" s="181"/>
      <c r="J216" s="181"/>
      <c r="K216" s="181"/>
      <c r="L216" s="181"/>
      <c r="M216" s="19"/>
    </row>
    <row r="217" spans="7:13" ht="17.399999999999999" x14ac:dyDescent="0.3">
      <c r="G217" s="18"/>
      <c r="H217" s="41">
        <v>198</v>
      </c>
      <c r="I217" s="181"/>
      <c r="J217" s="181"/>
      <c r="K217" s="181"/>
      <c r="L217" s="181"/>
      <c r="M217" s="19"/>
    </row>
    <row r="218" spans="7:13" ht="17.399999999999999" x14ac:dyDescent="0.3">
      <c r="G218" s="18"/>
      <c r="H218" s="69">
        <v>199</v>
      </c>
      <c r="I218" s="181"/>
      <c r="J218" s="181"/>
      <c r="K218" s="181"/>
      <c r="L218" s="181"/>
      <c r="M218" s="19"/>
    </row>
    <row r="219" spans="7:13" ht="17.399999999999999" x14ac:dyDescent="0.3">
      <c r="G219" s="18"/>
      <c r="H219" s="69">
        <v>200</v>
      </c>
      <c r="I219" s="181"/>
      <c r="J219" s="181"/>
      <c r="K219" s="181"/>
      <c r="L219" s="181"/>
      <c r="M219" s="19"/>
    </row>
    <row r="220" spans="7:13" ht="17.399999999999999" x14ac:dyDescent="0.3">
      <c r="G220" s="18"/>
      <c r="H220" s="69">
        <v>201</v>
      </c>
      <c r="I220" s="181"/>
      <c r="J220" s="181"/>
      <c r="K220" s="181"/>
      <c r="L220" s="181"/>
      <c r="M220" s="19"/>
    </row>
    <row r="221" spans="7:13" ht="17.399999999999999" x14ac:dyDescent="0.3">
      <c r="G221" s="18"/>
      <c r="H221" s="41">
        <v>202</v>
      </c>
      <c r="I221" s="181"/>
      <c r="J221" s="181"/>
      <c r="K221" s="181"/>
      <c r="L221" s="181"/>
      <c r="M221" s="19"/>
    </row>
    <row r="222" spans="7:13" ht="17.399999999999999" x14ac:dyDescent="0.3">
      <c r="G222" s="18"/>
      <c r="H222" s="41">
        <v>203</v>
      </c>
      <c r="I222" s="181"/>
      <c r="J222" s="181"/>
      <c r="K222" s="181"/>
      <c r="L222" s="181"/>
      <c r="M222" s="19"/>
    </row>
    <row r="223" spans="7:13" ht="17.399999999999999" x14ac:dyDescent="0.3">
      <c r="G223" s="18"/>
      <c r="H223" s="69">
        <v>204</v>
      </c>
      <c r="I223" s="181"/>
      <c r="J223" s="181"/>
      <c r="K223" s="181"/>
      <c r="L223" s="181"/>
      <c r="M223" s="19"/>
    </row>
    <row r="224" spans="7:13" ht="17.399999999999999" x14ac:dyDescent="0.3">
      <c r="G224" s="18"/>
      <c r="H224" s="69">
        <v>205</v>
      </c>
      <c r="I224" s="181"/>
      <c r="J224" s="181"/>
      <c r="K224" s="181"/>
      <c r="L224" s="181"/>
      <c r="M224" s="19"/>
    </row>
    <row r="225" spans="7:13" ht="17.399999999999999" x14ac:dyDescent="0.3">
      <c r="G225" s="18"/>
      <c r="H225" s="69">
        <v>206</v>
      </c>
      <c r="I225" s="181"/>
      <c r="J225" s="181"/>
      <c r="K225" s="181"/>
      <c r="L225" s="181"/>
      <c r="M225" s="19"/>
    </row>
    <row r="226" spans="7:13" ht="17.399999999999999" x14ac:dyDescent="0.3">
      <c r="G226" s="18"/>
      <c r="H226" s="41">
        <v>207</v>
      </c>
      <c r="I226" s="181"/>
      <c r="J226" s="181"/>
      <c r="K226" s="181"/>
      <c r="L226" s="181"/>
      <c r="M226" s="19"/>
    </row>
    <row r="227" spans="7:13" ht="17.399999999999999" x14ac:dyDescent="0.3">
      <c r="G227" s="18"/>
      <c r="H227" s="41">
        <v>208</v>
      </c>
      <c r="I227" s="181"/>
      <c r="J227" s="181"/>
      <c r="K227" s="181"/>
      <c r="L227" s="181"/>
      <c r="M227" s="19"/>
    </row>
    <row r="228" spans="7:13" ht="17.399999999999999" x14ac:dyDescent="0.3">
      <c r="G228" s="18"/>
      <c r="H228" s="69">
        <v>209</v>
      </c>
      <c r="I228" s="181"/>
      <c r="J228" s="181"/>
      <c r="K228" s="181"/>
      <c r="L228" s="181"/>
      <c r="M228" s="19"/>
    </row>
    <row r="229" spans="7:13" ht="17.399999999999999" x14ac:dyDescent="0.3">
      <c r="G229" s="18"/>
      <c r="H229" s="69">
        <v>210</v>
      </c>
      <c r="I229" s="181"/>
      <c r="J229" s="181"/>
      <c r="K229" s="181"/>
      <c r="L229" s="181"/>
      <c r="M229" s="19"/>
    </row>
    <row r="230" spans="7:13" ht="17.399999999999999" x14ac:dyDescent="0.3">
      <c r="G230" s="18"/>
      <c r="H230" s="69">
        <v>211</v>
      </c>
      <c r="I230" s="181"/>
      <c r="J230" s="181"/>
      <c r="K230" s="181"/>
      <c r="L230" s="181"/>
      <c r="M230" s="19"/>
    </row>
    <row r="231" spans="7:13" ht="17.399999999999999" x14ac:dyDescent="0.3">
      <c r="G231" s="18"/>
      <c r="H231" s="41">
        <v>212</v>
      </c>
      <c r="I231" s="181"/>
      <c r="J231" s="181"/>
      <c r="K231" s="181"/>
      <c r="L231" s="181"/>
      <c r="M231" s="19"/>
    </row>
    <row r="232" spans="7:13" ht="17.399999999999999" x14ac:dyDescent="0.3">
      <c r="G232" s="18"/>
      <c r="H232" s="41">
        <v>213</v>
      </c>
      <c r="I232" s="181"/>
      <c r="J232" s="181"/>
      <c r="K232" s="181"/>
      <c r="L232" s="181"/>
      <c r="M232" s="19"/>
    </row>
    <row r="233" spans="7:13" ht="17.399999999999999" x14ac:dyDescent="0.3">
      <c r="G233" s="18"/>
      <c r="H233" s="69">
        <v>214</v>
      </c>
      <c r="I233" s="181"/>
      <c r="J233" s="181"/>
      <c r="K233" s="181"/>
      <c r="L233" s="181"/>
      <c r="M233" s="19"/>
    </row>
    <row r="234" spans="7:13" ht="17.399999999999999" x14ac:dyDescent="0.3">
      <c r="G234" s="18"/>
      <c r="H234" s="69">
        <v>215</v>
      </c>
      <c r="I234" s="181"/>
      <c r="J234" s="181"/>
      <c r="K234" s="181"/>
      <c r="L234" s="181"/>
      <c r="M234" s="19"/>
    </row>
    <row r="235" spans="7:13" ht="17.399999999999999" x14ac:dyDescent="0.3">
      <c r="G235" s="18"/>
      <c r="H235" s="69">
        <v>216</v>
      </c>
      <c r="I235" s="181"/>
      <c r="J235" s="181"/>
      <c r="K235" s="181"/>
      <c r="L235" s="181"/>
      <c r="M235" s="19"/>
    </row>
    <row r="236" spans="7:13" ht="17.399999999999999" x14ac:dyDescent="0.3">
      <c r="G236" s="18"/>
      <c r="H236" s="41">
        <v>217</v>
      </c>
      <c r="I236" s="181"/>
      <c r="J236" s="181"/>
      <c r="K236" s="181"/>
      <c r="L236" s="181"/>
      <c r="M236" s="19"/>
    </row>
    <row r="237" spans="7:13" ht="17.399999999999999" x14ac:dyDescent="0.3">
      <c r="G237" s="18"/>
      <c r="H237" s="41">
        <v>218</v>
      </c>
      <c r="I237" s="181"/>
      <c r="J237" s="181"/>
      <c r="K237" s="181"/>
      <c r="L237" s="181"/>
      <c r="M237" s="19"/>
    </row>
    <row r="238" spans="7:13" ht="17.399999999999999" x14ac:dyDescent="0.3">
      <c r="G238" s="18"/>
      <c r="H238" s="69">
        <v>219</v>
      </c>
      <c r="I238" s="181"/>
      <c r="J238" s="181"/>
      <c r="K238" s="181"/>
      <c r="L238" s="181"/>
      <c r="M238" s="19"/>
    </row>
    <row r="239" spans="7:13" ht="17.399999999999999" x14ac:dyDescent="0.3">
      <c r="G239" s="18"/>
      <c r="H239" s="69">
        <v>220</v>
      </c>
      <c r="I239" s="181"/>
      <c r="J239" s="181"/>
      <c r="K239" s="181"/>
      <c r="L239" s="181"/>
      <c r="M239" s="19"/>
    </row>
    <row r="240" spans="7:13" ht="17.399999999999999" x14ac:dyDescent="0.3">
      <c r="G240" s="18"/>
      <c r="H240" s="69">
        <v>221</v>
      </c>
      <c r="I240" s="181"/>
      <c r="J240" s="181"/>
      <c r="K240" s="181"/>
      <c r="L240" s="181"/>
      <c r="M240" s="19"/>
    </row>
    <row r="241" spans="7:13" ht="17.399999999999999" x14ac:dyDescent="0.3">
      <c r="G241" s="18"/>
      <c r="H241" s="41">
        <v>222</v>
      </c>
      <c r="I241" s="181"/>
      <c r="J241" s="181"/>
      <c r="K241" s="181"/>
      <c r="L241" s="181"/>
      <c r="M241" s="19"/>
    </row>
    <row r="242" spans="7:13" ht="17.399999999999999" x14ac:dyDescent="0.3">
      <c r="G242" s="18"/>
      <c r="H242" s="41">
        <v>223</v>
      </c>
      <c r="I242" s="181"/>
      <c r="J242" s="181"/>
      <c r="K242" s="181"/>
      <c r="L242" s="181"/>
      <c r="M242" s="19"/>
    </row>
    <row r="243" spans="7:13" ht="17.399999999999999" x14ac:dyDescent="0.3">
      <c r="G243" s="18"/>
      <c r="H243" s="69">
        <v>224</v>
      </c>
      <c r="I243" s="181"/>
      <c r="J243" s="181"/>
      <c r="K243" s="181"/>
      <c r="L243" s="181"/>
      <c r="M243" s="19"/>
    </row>
    <row r="244" spans="7:13" ht="17.399999999999999" x14ac:dyDescent="0.3">
      <c r="G244" s="18"/>
      <c r="H244" s="69">
        <v>225</v>
      </c>
      <c r="I244" s="181"/>
      <c r="J244" s="181"/>
      <c r="K244" s="181"/>
      <c r="L244" s="181"/>
      <c r="M244" s="19"/>
    </row>
    <row r="245" spans="7:13" ht="17.399999999999999" x14ac:dyDescent="0.3">
      <c r="G245" s="18"/>
      <c r="H245" s="69">
        <v>226</v>
      </c>
      <c r="I245" s="181"/>
      <c r="J245" s="181"/>
      <c r="K245" s="181"/>
      <c r="L245" s="181"/>
      <c r="M245" s="19"/>
    </row>
    <row r="246" spans="7:13" ht="17.399999999999999" x14ac:dyDescent="0.3">
      <c r="G246" s="18"/>
      <c r="H246" s="41">
        <v>227</v>
      </c>
      <c r="I246" s="181"/>
      <c r="J246" s="181"/>
      <c r="K246" s="181"/>
      <c r="L246" s="181"/>
      <c r="M246" s="19"/>
    </row>
    <row r="247" spans="7:13" ht="17.399999999999999" x14ac:dyDescent="0.3">
      <c r="G247" s="18"/>
      <c r="H247" s="41">
        <v>228</v>
      </c>
      <c r="I247" s="181"/>
      <c r="J247" s="181"/>
      <c r="K247" s="181"/>
      <c r="L247" s="181"/>
      <c r="M247" s="19"/>
    </row>
    <row r="248" spans="7:13" ht="17.399999999999999" x14ac:dyDescent="0.3">
      <c r="G248" s="18"/>
      <c r="H248" s="69">
        <v>229</v>
      </c>
      <c r="I248" s="181"/>
      <c r="J248" s="181"/>
      <c r="K248" s="181"/>
      <c r="L248" s="181"/>
      <c r="M248" s="19"/>
    </row>
    <row r="249" spans="7:13" ht="17.399999999999999" x14ac:dyDescent="0.3">
      <c r="G249" s="18"/>
      <c r="H249" s="69">
        <v>230</v>
      </c>
      <c r="I249" s="181"/>
      <c r="J249" s="181"/>
      <c r="K249" s="181"/>
      <c r="L249" s="181"/>
      <c r="M249" s="19"/>
    </row>
    <row r="250" spans="7:13" ht="17.399999999999999" x14ac:dyDescent="0.3">
      <c r="G250" s="18"/>
      <c r="H250" s="69">
        <v>231</v>
      </c>
      <c r="I250" s="181"/>
      <c r="J250" s="181"/>
      <c r="K250" s="181"/>
      <c r="L250" s="181"/>
      <c r="M250" s="19"/>
    </row>
    <row r="251" spans="7:13" ht="17.399999999999999" x14ac:dyDescent="0.3">
      <c r="G251" s="18"/>
      <c r="H251" s="41">
        <v>232</v>
      </c>
      <c r="I251" s="181"/>
      <c r="J251" s="181"/>
      <c r="K251" s="181"/>
      <c r="L251" s="181"/>
      <c r="M251" s="19"/>
    </row>
    <row r="252" spans="7:13" ht="17.399999999999999" x14ac:dyDescent="0.3">
      <c r="G252" s="18"/>
      <c r="H252" s="41">
        <v>233</v>
      </c>
      <c r="I252" s="181"/>
      <c r="J252" s="181"/>
      <c r="K252" s="181"/>
      <c r="L252" s="181"/>
      <c r="M252" s="19"/>
    </row>
    <row r="253" spans="7:13" ht="17.399999999999999" x14ac:dyDescent="0.3">
      <c r="G253" s="18"/>
      <c r="H253" s="69">
        <v>234</v>
      </c>
      <c r="I253" s="181"/>
      <c r="J253" s="181"/>
      <c r="K253" s="181"/>
      <c r="L253" s="181"/>
      <c r="M253" s="19"/>
    </row>
    <row r="254" spans="7:13" ht="17.399999999999999" x14ac:dyDescent="0.3">
      <c r="G254" s="18"/>
      <c r="H254" s="69">
        <v>235</v>
      </c>
      <c r="I254" s="181"/>
      <c r="J254" s="181"/>
      <c r="K254" s="181"/>
      <c r="L254" s="181"/>
      <c r="M254" s="19"/>
    </row>
    <row r="255" spans="7:13" ht="17.399999999999999" x14ac:dyDescent="0.3">
      <c r="G255" s="18"/>
      <c r="H255" s="69">
        <v>236</v>
      </c>
      <c r="I255" s="181"/>
      <c r="J255" s="181"/>
      <c r="K255" s="181"/>
      <c r="L255" s="181"/>
      <c r="M255" s="19"/>
    </row>
    <row r="256" spans="7:13" ht="17.399999999999999" x14ac:dyDescent="0.3">
      <c r="G256" s="18"/>
      <c r="H256" s="41">
        <v>237</v>
      </c>
      <c r="I256" s="181"/>
      <c r="J256" s="181"/>
      <c r="K256" s="181"/>
      <c r="L256" s="181"/>
      <c r="M256" s="19"/>
    </row>
    <row r="257" spans="7:13" ht="17.399999999999999" x14ac:dyDescent="0.3">
      <c r="G257" s="18"/>
      <c r="H257" s="41">
        <v>238</v>
      </c>
      <c r="I257" s="181"/>
      <c r="J257" s="181"/>
      <c r="K257" s="181"/>
      <c r="L257" s="181"/>
      <c r="M257" s="19"/>
    </row>
    <row r="258" spans="7:13" ht="17.399999999999999" x14ac:dyDescent="0.3">
      <c r="G258" s="18"/>
      <c r="H258" s="69">
        <v>239</v>
      </c>
      <c r="I258" s="181"/>
      <c r="J258" s="181"/>
      <c r="K258" s="181"/>
      <c r="L258" s="181"/>
      <c r="M258" s="19"/>
    </row>
    <row r="259" spans="7:13" ht="17.399999999999999" x14ac:dyDescent="0.3">
      <c r="G259" s="18"/>
      <c r="H259" s="69">
        <v>240</v>
      </c>
      <c r="I259" s="181"/>
      <c r="J259" s="181"/>
      <c r="K259" s="181"/>
      <c r="L259" s="181"/>
      <c r="M259" s="19"/>
    </row>
    <row r="260" spans="7:13" ht="17.399999999999999" x14ac:dyDescent="0.3">
      <c r="G260" s="18"/>
      <c r="H260" s="69">
        <v>241</v>
      </c>
      <c r="I260" s="181"/>
      <c r="J260" s="181"/>
      <c r="K260" s="181"/>
      <c r="L260" s="181"/>
      <c r="M260" s="19"/>
    </row>
    <row r="261" spans="7:13" ht="17.399999999999999" x14ac:dyDescent="0.3">
      <c r="G261" s="18"/>
      <c r="H261" s="41">
        <v>242</v>
      </c>
      <c r="I261" s="181"/>
      <c r="J261" s="181"/>
      <c r="K261" s="181"/>
      <c r="L261" s="181"/>
      <c r="M261" s="19"/>
    </row>
    <row r="262" spans="7:13" ht="17.399999999999999" x14ac:dyDescent="0.3">
      <c r="G262" s="18"/>
      <c r="H262" s="41">
        <v>243</v>
      </c>
      <c r="I262" s="181"/>
      <c r="J262" s="181"/>
      <c r="K262" s="181"/>
      <c r="L262" s="181"/>
      <c r="M262" s="19"/>
    </row>
    <row r="263" spans="7:13" ht="17.399999999999999" x14ac:dyDescent="0.3">
      <c r="G263" s="18"/>
      <c r="H263" s="69">
        <v>244</v>
      </c>
      <c r="I263" s="181"/>
      <c r="J263" s="181"/>
      <c r="K263" s="181"/>
      <c r="L263" s="181"/>
      <c r="M263" s="19"/>
    </row>
    <row r="264" spans="7:13" ht="17.399999999999999" x14ac:dyDescent="0.3">
      <c r="G264" s="18"/>
      <c r="H264" s="69">
        <v>245</v>
      </c>
      <c r="I264" s="181"/>
      <c r="J264" s="181"/>
      <c r="K264" s="181"/>
      <c r="L264" s="181"/>
      <c r="M264" s="19"/>
    </row>
    <row r="265" spans="7:13" ht="17.399999999999999" x14ac:dyDescent="0.3">
      <c r="G265" s="18"/>
      <c r="H265" s="69">
        <v>246</v>
      </c>
      <c r="I265" s="181"/>
      <c r="J265" s="181"/>
      <c r="K265" s="181"/>
      <c r="L265" s="181"/>
      <c r="M265" s="19"/>
    </row>
    <row r="266" spans="7:13" ht="17.399999999999999" x14ac:dyDescent="0.3">
      <c r="G266" s="18"/>
      <c r="H266" s="69">
        <v>247</v>
      </c>
      <c r="I266" s="181"/>
      <c r="J266" s="181"/>
      <c r="K266" s="181"/>
      <c r="L266" s="181"/>
      <c r="M266" s="19"/>
    </row>
    <row r="267" spans="7:13" ht="17.399999999999999" x14ac:dyDescent="0.3">
      <c r="G267" s="18"/>
      <c r="H267" s="69">
        <v>248</v>
      </c>
      <c r="I267" s="181"/>
      <c r="J267" s="181"/>
      <c r="K267" s="181"/>
      <c r="L267" s="181"/>
      <c r="M267" s="19"/>
    </row>
    <row r="268" spans="7:13" ht="17.399999999999999" x14ac:dyDescent="0.3">
      <c r="G268" s="18"/>
      <c r="H268" s="69">
        <v>249</v>
      </c>
      <c r="I268" s="181"/>
      <c r="J268" s="181"/>
      <c r="K268" s="181"/>
      <c r="L268" s="181"/>
      <c r="M268" s="19"/>
    </row>
    <row r="269" spans="7:13" ht="18" thickBot="1" x14ac:dyDescent="0.35">
      <c r="G269" s="18"/>
      <c r="H269" s="70">
        <v>250</v>
      </c>
      <c r="I269" s="181"/>
      <c r="J269" s="181"/>
      <c r="K269" s="181"/>
      <c r="L269" s="181"/>
      <c r="M269" s="19"/>
    </row>
    <row r="270" spans="7:13" ht="17.399999999999999" x14ac:dyDescent="0.3">
      <c r="G270" s="18"/>
      <c r="H270" s="8"/>
      <c r="I270" s="14"/>
      <c r="J270" s="14"/>
      <c r="K270" s="14"/>
      <c r="L270" s="14"/>
      <c r="M270" s="19"/>
    </row>
    <row r="271" spans="7:13" ht="15.6" thickBot="1" x14ac:dyDescent="0.35">
      <c r="G271" s="74"/>
      <c r="H271" s="32"/>
      <c r="I271" s="15"/>
      <c r="J271" s="15"/>
      <c r="K271" s="15"/>
      <c r="L271" s="15"/>
      <c r="M271" s="20"/>
    </row>
  </sheetData>
  <mergeCells count="14">
    <mergeCell ref="D2:M2"/>
    <mergeCell ref="P4:W5"/>
    <mergeCell ref="G4:M8"/>
    <mergeCell ref="C34:D34"/>
    <mergeCell ref="C4:E5"/>
    <mergeCell ref="C18:E19"/>
    <mergeCell ref="H12:M13"/>
    <mergeCell ref="G3:I3"/>
    <mergeCell ref="C6:D6"/>
    <mergeCell ref="C30:D30"/>
    <mergeCell ref="O22:V23"/>
    <mergeCell ref="I18:L18"/>
    <mergeCell ref="C21:D21"/>
    <mergeCell ref="C26:D26"/>
  </mergeCells>
  <dataValidations count="11">
    <dataValidation allowBlank="1" showErrorMessage="1" promptTitle="Instruction" prompt="Input an appropriate label to identify this outcome measure" sqref="C12 C15" xr:uid="{00000000-0002-0000-0500-000005000000}"/>
    <dataValidation type="decimal" operator="greaterThan" allowBlank="1" showErrorMessage="1" errorTitle="Warning" error="TE is a positive (decimal) value greater than 0." promptTitle="Instruction" prompt="Input the typical error estimate you have computed for the outcome measure." sqref="D9:D16" xr:uid="{00000000-0002-0000-0500-000006000000}">
      <formula1>0</formula1>
    </dataValidation>
    <dataValidation allowBlank="1" sqref="I20:L69" xr:uid="{00000000-0002-0000-0500-00000B000000}"/>
    <dataValidation type="list" allowBlank="1" showInputMessage="1" showErrorMessage="1" promptTitle="Instruction" prompt="Select the outcome measure type from the following" sqref="C8" xr:uid="{C4464D65-C254-49C5-A074-4D082B29D319}">
      <formula1>"Maximum Strength, Jump, Sprint, Power, Agility, Other"</formula1>
    </dataValidation>
    <dataValidation allowBlank="1" showErrorMessage="1" sqref="D21:E32 C21:C22 C24:C32 C16" xr:uid="{5506B490-4EC0-4913-8F87-582409724B71}"/>
    <dataValidation type="list" allowBlank="1" showErrorMessage="1" sqref="C23" xr:uid="{843EF19B-FEE0-4A2E-9879-2E8BE2542F6E}">
      <formula1>"1,-1"</formula1>
    </dataValidation>
    <dataValidation allowBlank="1" showInputMessage="1" showErrorMessage="1" promptTitle="Warning" prompt="Pre- and post-intervention data from intervention group must be included. Only include participants with both pre and post data." sqref="I19:J19" xr:uid="{ED6E43D9-1C2F-47DB-920C-A9960961C0C5}"/>
    <dataValidation allowBlank="1" showInputMessage="1" showErrorMessage="1" promptTitle="Optional" prompt="If pre- and post-intervention data exist for control group, paste in these columns to obtain control adjusted effect sizes and probabilities. " sqref="K19:L19" xr:uid="{352B2B3F-4114-48B9-BA9A-F97E86CA2435}"/>
    <dataValidation allowBlank="1" showInputMessage="1" showErrorMessage="1" promptTitle="Instruction" prompt="Enter the number of intervention participants for which pre- and post-intervention data is recorded." sqref="C11" xr:uid="{376E9BFF-75B3-4AE7-BA24-697C65C78618}"/>
    <dataValidation allowBlank="1" showInputMessage="1" showErrorMessage="1" promptTitle="Instruction" prompt="Enter the number of control participants for which pre- and post-intervention data is recorded. Leave blank if no control data has been collected. " sqref="C14" xr:uid="{B7916254-655A-413D-A795-6141CBECFB12}"/>
    <dataValidation type="list" allowBlank="1" showInputMessage="1" showErrorMessage="1" promptTitle="Instruction" prompt="Select the reflection (1: Higher values reflect better performance; -1: Lower values reflect better performance)" sqref="C17" xr:uid="{9231100D-30E4-4BCC-B86F-80411F0BD586}">
      <formula1>"1,-1"</formula1>
    </dataValidation>
  </dataValidations>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0078-DDBE-486C-9687-B2F6B8DDA8C4}">
  <sheetPr codeName="Sheet3"/>
  <dimension ref="A1:X271"/>
  <sheetViews>
    <sheetView zoomScale="70" zoomScaleNormal="70" workbookViewId="0">
      <selection activeCell="C8" sqref="C8"/>
    </sheetView>
  </sheetViews>
  <sheetFormatPr defaultColWidth="10.796875" defaultRowHeight="15" x14ac:dyDescent="0.3"/>
  <cols>
    <col min="1" max="1" width="4.796875" style="127" customWidth="1"/>
    <col min="2" max="2" width="10.296875" style="128" customWidth="1"/>
    <col min="3" max="3" width="39.19921875" style="127" customWidth="1"/>
    <col min="4" max="4" width="7.8984375" style="127" customWidth="1"/>
    <col min="5" max="5" width="3.09765625" style="127" customWidth="1"/>
    <col min="6" max="6" width="3.296875" style="127" customWidth="1"/>
    <col min="7" max="7" width="5.296875" style="127" customWidth="1"/>
    <col min="8" max="8" width="24.8984375" style="127" customWidth="1"/>
    <col min="9" max="9" width="22.796875" style="127" customWidth="1"/>
    <col min="10" max="10" width="22.09765625" style="127" customWidth="1"/>
    <col min="11" max="11" width="22.8984375" style="127" customWidth="1"/>
    <col min="12" max="12" width="5.19921875" style="127" customWidth="1"/>
    <col min="13" max="13" width="5.796875" style="127" customWidth="1"/>
    <col min="14" max="14" width="5.796875" style="178" customWidth="1"/>
    <col min="15" max="15" width="33.5" style="127" customWidth="1"/>
    <col min="16" max="16" width="4.69921875" style="127" customWidth="1"/>
    <col min="17" max="17" width="34.5" style="127" customWidth="1"/>
    <col min="18" max="18" width="4.69921875" style="127" customWidth="1"/>
    <col min="19" max="19" width="34.19921875" style="127" customWidth="1"/>
    <col min="20" max="20" width="4.69921875" style="127" customWidth="1"/>
    <col min="21" max="21" width="34.8984375" style="127" customWidth="1"/>
    <col min="22" max="22" width="4.8984375" style="127" customWidth="1"/>
    <col min="23" max="23" width="12.8984375" style="127" bestFit="1" customWidth="1"/>
    <col min="24" max="16384" width="10.796875" style="127"/>
  </cols>
  <sheetData>
    <row r="1" spans="1:24" ht="24" customHeight="1" x14ac:dyDescent="0.3">
      <c r="A1" s="126"/>
      <c r="B1" s="87"/>
      <c r="C1" s="14"/>
      <c r="D1" s="67"/>
      <c r="E1" s="67"/>
      <c r="N1" s="127"/>
    </row>
    <row r="2" spans="1:24" ht="24" customHeight="1" x14ac:dyDescent="0.3">
      <c r="B2" s="87"/>
      <c r="C2" s="86" t="s">
        <v>21</v>
      </c>
      <c r="D2" s="241" t="s">
        <v>38</v>
      </c>
      <c r="E2" s="242"/>
      <c r="F2" s="242"/>
      <c r="G2" s="242"/>
      <c r="H2" s="242"/>
      <c r="I2" s="242"/>
      <c r="J2" s="242"/>
      <c r="K2" s="242"/>
      <c r="L2" s="242"/>
      <c r="N2" s="127"/>
      <c r="O2" s="92" t="s">
        <v>39</v>
      </c>
      <c r="P2" s="4"/>
      <c r="Q2" s="4"/>
      <c r="R2" s="4"/>
    </row>
    <row r="3" spans="1:24" ht="24" customHeight="1" thickBot="1" x14ac:dyDescent="0.35">
      <c r="C3" s="4"/>
      <c r="G3" s="276"/>
      <c r="H3" s="276"/>
      <c r="N3" s="127"/>
    </row>
    <row r="4" spans="1:24" ht="24" customHeight="1" x14ac:dyDescent="0.3">
      <c r="B4" s="26"/>
      <c r="C4" s="258" t="s">
        <v>59</v>
      </c>
      <c r="D4" s="258"/>
      <c r="E4" s="259"/>
      <c r="G4" s="248" t="s">
        <v>63</v>
      </c>
      <c r="H4" s="249"/>
      <c r="I4" s="249"/>
      <c r="J4" s="249"/>
      <c r="K4" s="249"/>
      <c r="L4" s="250"/>
      <c r="M4" s="67"/>
      <c r="N4" s="131"/>
      <c r="O4" s="243" t="s">
        <v>36</v>
      </c>
      <c r="P4" s="244"/>
      <c r="Q4" s="244"/>
      <c r="R4" s="244"/>
      <c r="S4" s="244"/>
      <c r="T4" s="244"/>
      <c r="U4" s="244"/>
      <c r="V4" s="245"/>
    </row>
    <row r="5" spans="1:24" ht="43.2" customHeight="1" thickBot="1" x14ac:dyDescent="0.35">
      <c r="B5" s="111"/>
      <c r="C5" s="277"/>
      <c r="D5" s="277"/>
      <c r="E5" s="278"/>
      <c r="G5" s="251"/>
      <c r="H5" s="252"/>
      <c r="I5" s="252"/>
      <c r="J5" s="252"/>
      <c r="K5" s="252"/>
      <c r="L5" s="253"/>
      <c r="M5" s="67"/>
      <c r="N5" s="134"/>
      <c r="O5" s="246"/>
      <c r="P5" s="246"/>
      <c r="Q5" s="246"/>
      <c r="R5" s="246"/>
      <c r="S5" s="246"/>
      <c r="T5" s="246"/>
      <c r="U5" s="246"/>
      <c r="V5" s="247"/>
    </row>
    <row r="6" spans="1:24" ht="16.05" customHeight="1" x14ac:dyDescent="0.3">
      <c r="B6" s="120"/>
      <c r="C6" s="279"/>
      <c r="D6" s="279"/>
      <c r="E6" s="9"/>
      <c r="F6" s="123"/>
      <c r="G6" s="251"/>
      <c r="H6" s="252"/>
      <c r="I6" s="252"/>
      <c r="J6" s="252"/>
      <c r="K6" s="252"/>
      <c r="L6" s="253"/>
      <c r="N6" s="134"/>
      <c r="O6" s="157"/>
      <c r="P6" s="157"/>
      <c r="Q6" s="157"/>
      <c r="R6" s="157"/>
      <c r="S6" s="157"/>
      <c r="T6" s="157"/>
      <c r="U6" s="157"/>
      <c r="V6" s="155"/>
    </row>
    <row r="7" spans="1:24" ht="18" thickBot="1" x14ac:dyDescent="0.35">
      <c r="B7" s="121"/>
      <c r="C7" s="66" t="s">
        <v>4</v>
      </c>
      <c r="D7" s="123"/>
      <c r="E7" s="124"/>
      <c r="F7" s="123"/>
      <c r="G7" s="251"/>
      <c r="H7" s="252"/>
      <c r="I7" s="252"/>
      <c r="J7" s="252"/>
      <c r="K7" s="252"/>
      <c r="L7" s="253"/>
      <c r="M7" s="67"/>
      <c r="N7" s="134"/>
      <c r="O7" s="158" t="s">
        <v>22</v>
      </c>
      <c r="P7" s="159"/>
      <c r="Q7" s="158" t="s">
        <v>23</v>
      </c>
      <c r="R7" s="159"/>
      <c r="S7" s="158" t="s">
        <v>24</v>
      </c>
      <c r="T7" s="159"/>
      <c r="U7" s="158" t="s">
        <v>25</v>
      </c>
      <c r="V7" s="155"/>
      <c r="W7" s="151"/>
      <c r="X7" s="67"/>
    </row>
    <row r="8" spans="1:24" ht="24" customHeight="1" thickBot="1" x14ac:dyDescent="0.35">
      <c r="B8" s="77"/>
      <c r="C8" s="88"/>
      <c r="D8" s="66"/>
      <c r="E8" s="125"/>
      <c r="F8" s="28"/>
      <c r="G8" s="254"/>
      <c r="H8" s="255"/>
      <c r="I8" s="255"/>
      <c r="J8" s="255"/>
      <c r="K8" s="255"/>
      <c r="L8" s="256"/>
      <c r="M8" s="67"/>
      <c r="N8" s="134"/>
      <c r="O8" s="100" t="str">
        <f>IF(H20="","",H20)</f>
        <v/>
      </c>
      <c r="P8" s="99"/>
      <c r="Q8" s="100" t="str">
        <f>IF(J20="","",J20)</f>
        <v/>
      </c>
      <c r="R8" s="99"/>
      <c r="S8" s="100" t="str">
        <f>IF(H23="","",H23)</f>
        <v/>
      </c>
      <c r="T8" s="99"/>
      <c r="U8" s="100" t="str">
        <f>IF(J23="","",J23)</f>
        <v/>
      </c>
      <c r="V8" s="155"/>
      <c r="W8" s="152"/>
      <c r="X8" s="67"/>
    </row>
    <row r="9" spans="1:24" ht="17.399999999999999" x14ac:dyDescent="0.3">
      <c r="B9" s="122"/>
      <c r="C9" s="67"/>
      <c r="D9" s="60"/>
      <c r="E9" s="114"/>
      <c r="F9" s="81"/>
      <c r="H9" s="67"/>
      <c r="I9" s="67"/>
      <c r="J9" s="67"/>
      <c r="K9" s="67"/>
      <c r="L9" s="67"/>
      <c r="M9" s="67"/>
      <c r="N9" s="134"/>
      <c r="O9" s="163"/>
      <c r="P9" s="163"/>
      <c r="Q9" s="163"/>
      <c r="R9" s="163"/>
      <c r="S9" s="164" t="s">
        <v>66</v>
      </c>
      <c r="T9" s="163"/>
      <c r="U9" s="163"/>
      <c r="V9" s="155"/>
      <c r="W9" s="67"/>
      <c r="X9" s="67"/>
    </row>
    <row r="10" spans="1:24" ht="18" thickBot="1" x14ac:dyDescent="0.35">
      <c r="B10" s="122"/>
      <c r="C10" s="66" t="s">
        <v>15</v>
      </c>
      <c r="D10" s="60"/>
      <c r="E10" s="114"/>
      <c r="F10" s="81"/>
      <c r="H10" s="67"/>
      <c r="I10" s="67"/>
      <c r="J10" s="67"/>
      <c r="K10" s="67"/>
      <c r="L10" s="67"/>
      <c r="M10" s="67"/>
      <c r="N10" s="134"/>
      <c r="O10" s="158" t="s">
        <v>30</v>
      </c>
      <c r="P10" s="159"/>
      <c r="Q10" s="158" t="s">
        <v>31</v>
      </c>
      <c r="R10" s="159"/>
      <c r="S10" s="158" t="s">
        <v>32</v>
      </c>
      <c r="T10" s="159"/>
      <c r="U10" s="158" t="s">
        <v>33</v>
      </c>
      <c r="V10" s="155"/>
      <c r="W10" s="151"/>
      <c r="X10" s="67"/>
    </row>
    <row r="11" spans="1:24" ht="24" customHeight="1" thickBot="1" x14ac:dyDescent="0.35">
      <c r="B11" s="122"/>
      <c r="C11" s="88"/>
      <c r="D11" s="60"/>
      <c r="E11" s="114"/>
      <c r="F11" s="81"/>
      <c r="H11" s="67"/>
      <c r="I11" s="67"/>
      <c r="J11" s="67"/>
      <c r="K11" s="67"/>
      <c r="L11" s="67"/>
      <c r="M11" s="67"/>
      <c r="N11" s="134"/>
      <c r="O11" s="100" t="str">
        <f>IF(I20="","",I20)</f>
        <v/>
      </c>
      <c r="P11" s="99"/>
      <c r="Q11" s="100" t="str">
        <f>IF(K20="","",K20)</f>
        <v/>
      </c>
      <c r="R11" s="99"/>
      <c r="S11" s="100" t="str">
        <f>IF(I23="","",I23)</f>
        <v/>
      </c>
      <c r="T11" s="99"/>
      <c r="U11" s="100" t="str">
        <f>IF(K23="","",K23)</f>
        <v/>
      </c>
      <c r="V11" s="155"/>
      <c r="W11" s="67"/>
      <c r="X11" s="67"/>
    </row>
    <row r="12" spans="1:24" ht="36" customHeight="1" thickBot="1" x14ac:dyDescent="0.35">
      <c r="B12" s="122"/>
      <c r="C12" s="61"/>
      <c r="D12" s="60"/>
      <c r="E12" s="114"/>
      <c r="F12" s="81"/>
      <c r="G12" s="21"/>
      <c r="H12" s="281" t="s">
        <v>58</v>
      </c>
      <c r="I12" s="281"/>
      <c r="J12" s="281"/>
      <c r="K12" s="281"/>
      <c r="L12" s="282"/>
      <c r="M12" s="67"/>
      <c r="N12" s="134"/>
      <c r="O12" s="163"/>
      <c r="P12" s="163"/>
      <c r="Q12" s="163"/>
      <c r="R12" s="163"/>
      <c r="S12" s="164">
        <f>(1-(3/(4*(C14-1)-1)))</f>
        <v>1.6</v>
      </c>
      <c r="T12" s="163"/>
      <c r="U12" s="165" t="str">
        <f>IF(H23="","",LN(U8/S8) + 0.5*((U11^2)/(C11*U8^2) - (S11^2)/(C11*S8^2)))</f>
        <v/>
      </c>
      <c r="V12" s="155"/>
      <c r="W12" s="67"/>
      <c r="X12" s="67"/>
    </row>
    <row r="13" spans="1:24" ht="19.05" customHeight="1" thickBot="1" x14ac:dyDescent="0.35">
      <c r="B13" s="122"/>
      <c r="C13" s="66" t="s">
        <v>16</v>
      </c>
      <c r="D13" s="60"/>
      <c r="E13" s="114"/>
      <c r="F13" s="81"/>
      <c r="G13" s="22"/>
      <c r="H13" s="283"/>
      <c r="I13" s="283"/>
      <c r="J13" s="283"/>
      <c r="K13" s="283"/>
      <c r="L13" s="284"/>
      <c r="M13" s="67"/>
      <c r="N13" s="134"/>
      <c r="O13" s="166">
        <f>(1-(3/(4*(C11-1)-1)))</f>
        <v>1.6</v>
      </c>
      <c r="P13" s="163"/>
      <c r="Q13" s="165" t="str">
        <f>IF(H20="","",LN(Q8/O8) + 0.5*((Q11^2)/(C11*Q8^2) - (O11^2)/(C11*O8^2)))</f>
        <v/>
      </c>
      <c r="R13" s="163"/>
      <c r="S13" s="160" t="s">
        <v>28</v>
      </c>
      <c r="T13" s="159"/>
      <c r="U13" s="160" t="s">
        <v>28</v>
      </c>
      <c r="V13" s="155"/>
      <c r="W13" s="67"/>
      <c r="X13" s="67"/>
    </row>
    <row r="14" spans="1:24" ht="24" customHeight="1" thickBot="1" x14ac:dyDescent="0.35">
      <c r="B14" s="122"/>
      <c r="C14" s="88"/>
      <c r="D14" s="60"/>
      <c r="E14" s="114"/>
      <c r="F14" s="81"/>
      <c r="G14" s="131"/>
      <c r="H14" s="132"/>
      <c r="I14" s="132"/>
      <c r="J14" s="132"/>
      <c r="K14" s="132"/>
      <c r="L14" s="133"/>
      <c r="M14" s="67"/>
      <c r="N14" s="134"/>
      <c r="O14" s="161" t="s">
        <v>26</v>
      </c>
      <c r="P14" s="159"/>
      <c r="Q14" s="160" t="s">
        <v>27</v>
      </c>
      <c r="R14" s="159"/>
      <c r="S14" s="162" t="s">
        <v>26</v>
      </c>
      <c r="T14" s="159"/>
      <c r="U14" s="162" t="s">
        <v>27</v>
      </c>
      <c r="V14" s="155"/>
      <c r="W14" s="67"/>
      <c r="X14" s="67"/>
    </row>
    <row r="15" spans="1:24" ht="18.75" customHeight="1" thickBot="1" x14ac:dyDescent="0.35">
      <c r="B15" s="122"/>
      <c r="C15" s="61"/>
      <c r="D15" s="60"/>
      <c r="E15" s="114"/>
      <c r="F15" s="81"/>
      <c r="G15" s="134"/>
      <c r="H15" s="135"/>
      <c r="I15" s="135"/>
      <c r="J15" s="135"/>
      <c r="K15" s="135"/>
      <c r="L15" s="136"/>
      <c r="M15" s="67"/>
      <c r="N15" s="134"/>
      <c r="O15" s="100" t="str">
        <f>IF(O8="","",O13*C17*((Q8-O8)/O11))</f>
        <v/>
      </c>
      <c r="P15" s="99"/>
      <c r="Q15" s="100" t="str">
        <f>IF(Q8="","",IF(C17="1",100*(EXP(Q13)-1),
(1-EXP(Q13))*100))</f>
        <v/>
      </c>
      <c r="R15" s="99"/>
      <c r="S15" s="100" t="str">
        <f>IF(S8="","",(O15-(S12*C17*((U8-S8)/S11))))</f>
        <v/>
      </c>
      <c r="T15" s="99"/>
      <c r="U15" s="100" t="str">
        <f>IF(U8="","",IF(C17="1",100*(EXP(Q13-U12)-1),100*(1-EXP(Q13-U12))))</f>
        <v/>
      </c>
      <c r="V15" s="155"/>
      <c r="W15" s="67"/>
      <c r="X15" s="67"/>
    </row>
    <row r="16" spans="1:24" ht="19.05" customHeight="1" thickBot="1" x14ac:dyDescent="0.35">
      <c r="B16" s="122"/>
      <c r="C16" s="66" t="s">
        <v>8</v>
      </c>
      <c r="D16" s="60"/>
      <c r="E16" s="114"/>
      <c r="F16" s="81"/>
      <c r="G16" s="137"/>
      <c r="H16" s="138"/>
      <c r="I16" s="138"/>
      <c r="J16" s="138"/>
      <c r="K16" s="138"/>
      <c r="L16" s="139"/>
      <c r="M16" s="67"/>
      <c r="N16" s="134"/>
      <c r="O16" s="168">
        <f>C20</f>
        <v>0</v>
      </c>
      <c r="P16" s="169"/>
      <c r="Q16" s="168">
        <f>C20</f>
        <v>0</v>
      </c>
      <c r="R16" s="169"/>
      <c r="S16" s="170">
        <f>C23</f>
        <v>0</v>
      </c>
      <c r="T16" s="169"/>
      <c r="U16" s="171" t="str">
        <f>IF(H23="","",Q13-U12)</f>
        <v/>
      </c>
      <c r="V16" s="172"/>
      <c r="W16" s="67"/>
      <c r="X16" s="67"/>
    </row>
    <row r="17" spans="2:22" ht="24" customHeight="1" thickBot="1" x14ac:dyDescent="0.35">
      <c r="B17" s="77"/>
      <c r="C17" s="108"/>
      <c r="D17" s="81"/>
      <c r="E17" s="114"/>
      <c r="F17" s="81"/>
      <c r="G17" s="67"/>
      <c r="H17" s="67"/>
      <c r="I17" s="67"/>
      <c r="J17" s="67"/>
      <c r="K17" s="67"/>
      <c r="L17" s="67"/>
      <c r="N17" s="134"/>
      <c r="O17" s="162" t="s">
        <v>29</v>
      </c>
      <c r="P17" s="159"/>
      <c r="Q17" s="162" t="s">
        <v>29</v>
      </c>
      <c r="R17" s="159"/>
      <c r="S17" s="162" t="s">
        <v>29</v>
      </c>
      <c r="T17" s="159"/>
      <c r="U17" s="162" t="s">
        <v>29</v>
      </c>
      <c r="V17" s="155"/>
    </row>
    <row r="18" spans="2:22" ht="25.05" customHeight="1" thickBot="1" x14ac:dyDescent="0.35">
      <c r="B18" s="77"/>
      <c r="C18" s="78"/>
      <c r="D18" s="78"/>
      <c r="E18" s="79"/>
      <c r="F18" s="81"/>
      <c r="G18" s="140"/>
      <c r="H18" s="285" t="s">
        <v>49</v>
      </c>
      <c r="I18" s="285"/>
      <c r="J18" s="285"/>
      <c r="K18" s="285"/>
      <c r="L18" s="141"/>
      <c r="N18" s="134"/>
      <c r="O18" s="104" t="str">
        <f>IF(O8="","",SQRT(((((2*(1-O16)/C11)*((C11-1)/(C11-3))*(1+((C11*O15*O15)/(2*(1-O16)))))-(O15*O15)/(O13^2))*O13*O13)))</f>
        <v/>
      </c>
      <c r="P18" s="99"/>
      <c r="Q18" s="100" t="str">
        <f>IF(O8="","",100*(EXP(SQRT(Q19))-1))</f>
        <v/>
      </c>
      <c r="R18" s="99"/>
      <c r="S18" s="100" t="str">
        <f>IF(S8="","",SQRT(O18^2+S19^2))</f>
        <v/>
      </c>
      <c r="T18" s="99"/>
      <c r="U18" s="100" t="str">
        <f>IF(S8="","",100*(EXP(SQRT(Q19+U19))-1))</f>
        <v/>
      </c>
      <c r="V18" s="155"/>
    </row>
    <row r="19" spans="2:22" ht="42.45" customHeight="1" thickBot="1" x14ac:dyDescent="0.35">
      <c r="B19" s="113"/>
      <c r="C19" s="112" t="s">
        <v>60</v>
      </c>
      <c r="D19" s="78"/>
      <c r="E19" s="79"/>
      <c r="F19" s="81"/>
      <c r="G19" s="140"/>
      <c r="H19" s="142" t="s">
        <v>52</v>
      </c>
      <c r="I19" s="143" t="s">
        <v>51</v>
      </c>
      <c r="J19" s="143" t="s">
        <v>53</v>
      </c>
      <c r="K19" s="144" t="s">
        <v>50</v>
      </c>
      <c r="L19" s="141"/>
      <c r="N19" s="137"/>
      <c r="O19" s="173">
        <f>(1-(3/(4*(C14-1)-1)))</f>
        <v>1.6</v>
      </c>
      <c r="P19" s="174"/>
      <c r="Q19" s="175" t="str">
        <f>IF(H20="","",((Q11^2)/(C11*Q8^2))+((O11^2)/(C11*O8^2))-((2*Q16*O11*Q11)/(O8*Q8*C11)))</f>
        <v/>
      </c>
      <c r="R19" s="174"/>
      <c r="S19" s="174" t="str">
        <f>IF(H23="","",SQRT(((((2*(1-S16)/C14)*((C14-1)/(C14-3))*(1+((C14*S15*S15)/(2*(1-S16)))))-(S15*S15)/(O19^2))*O19*O19)))</f>
        <v/>
      </c>
      <c r="T19" s="174"/>
      <c r="U19" s="175" t="str">
        <f>IF(H23="","",((U11^2)/(C11*U8^2))+((S11^2)/(C11*S8^2))-((2*S16*S11*U11)/(S8*U8*C11)))</f>
        <v/>
      </c>
      <c r="V19" s="156"/>
    </row>
    <row r="20" spans="2:22" ht="28.95" customHeight="1" thickBot="1" x14ac:dyDescent="0.35">
      <c r="B20" s="35"/>
      <c r="C20" s="129"/>
      <c r="D20" s="82"/>
      <c r="E20" s="114"/>
      <c r="F20" s="81"/>
      <c r="G20" s="71"/>
      <c r="H20" s="110"/>
      <c r="I20" s="110"/>
      <c r="J20" s="110"/>
      <c r="K20" s="110"/>
      <c r="L20" s="73"/>
      <c r="N20" s="127"/>
    </row>
    <row r="21" spans="2:22" ht="18" thickBot="1" x14ac:dyDescent="0.35">
      <c r="B21" s="77"/>
      <c r="C21" s="274"/>
      <c r="D21" s="274"/>
      <c r="E21" s="114"/>
      <c r="F21" s="81"/>
      <c r="G21" s="137"/>
      <c r="H21" s="145"/>
      <c r="I21" s="145"/>
      <c r="J21" s="145"/>
      <c r="K21" s="145"/>
      <c r="L21" s="119"/>
      <c r="N21" s="127"/>
    </row>
    <row r="22" spans="2:22" ht="35.4" thickBot="1" x14ac:dyDescent="0.35">
      <c r="B22" s="77"/>
      <c r="C22" s="66" t="s">
        <v>61</v>
      </c>
      <c r="D22" s="63"/>
      <c r="E22" s="115"/>
      <c r="G22" s="146"/>
      <c r="H22" s="142" t="s">
        <v>54</v>
      </c>
      <c r="I22" s="143" t="s">
        <v>55</v>
      </c>
      <c r="J22" s="143" t="s">
        <v>56</v>
      </c>
      <c r="K22" s="144" t="s">
        <v>57</v>
      </c>
      <c r="L22" s="147"/>
      <c r="N22" s="269" t="s">
        <v>37</v>
      </c>
      <c r="O22" s="244"/>
      <c r="P22" s="244"/>
      <c r="Q22" s="244"/>
      <c r="R22" s="244"/>
      <c r="S22" s="244"/>
      <c r="T22" s="244"/>
      <c r="U22" s="244"/>
      <c r="V22" s="106"/>
    </row>
    <row r="23" spans="2:22" ht="26.25" customHeight="1" thickBot="1" x14ac:dyDescent="0.35">
      <c r="B23" s="77"/>
      <c r="C23" s="130"/>
      <c r="D23" s="63"/>
      <c r="E23" s="115"/>
      <c r="G23" s="149"/>
      <c r="H23" s="110"/>
      <c r="I23" s="110"/>
      <c r="J23" s="110"/>
      <c r="K23" s="110"/>
      <c r="L23" s="148"/>
      <c r="N23" s="270"/>
      <c r="O23" s="246"/>
      <c r="P23" s="246"/>
      <c r="Q23" s="246"/>
      <c r="R23" s="246"/>
      <c r="S23" s="246"/>
      <c r="T23" s="246"/>
      <c r="U23" s="246"/>
      <c r="V23" s="107"/>
    </row>
    <row r="24" spans="2:22" ht="18" thickBot="1" x14ac:dyDescent="0.35">
      <c r="B24" s="116"/>
      <c r="C24" s="117"/>
      <c r="D24" s="118"/>
      <c r="E24" s="119"/>
      <c r="G24" s="116"/>
      <c r="H24" s="145"/>
      <c r="I24" s="145"/>
      <c r="J24" s="145"/>
      <c r="K24" s="145"/>
      <c r="L24" s="119"/>
      <c r="N24" s="206"/>
      <c r="O24" s="207"/>
      <c r="P24" s="207"/>
      <c r="Q24" s="207"/>
      <c r="R24" s="207"/>
      <c r="S24" s="207"/>
      <c r="T24" s="207"/>
      <c r="U24" s="207"/>
      <c r="V24" s="208"/>
    </row>
    <row r="25" spans="2:22" ht="18" thickBot="1" x14ac:dyDescent="0.35">
      <c r="B25" s="81"/>
      <c r="C25" s="62"/>
      <c r="D25" s="62"/>
      <c r="E25" s="67"/>
      <c r="G25" s="81"/>
      <c r="H25" s="150"/>
      <c r="I25" s="150"/>
      <c r="J25" s="150"/>
      <c r="K25" s="150"/>
      <c r="L25" s="67"/>
      <c r="N25" s="209"/>
      <c r="O25" s="157"/>
      <c r="P25" s="157"/>
      <c r="Q25" s="157"/>
      <c r="R25" s="157"/>
      <c r="S25" s="160" t="s">
        <v>28</v>
      </c>
      <c r="T25" s="157"/>
      <c r="U25" s="160" t="s">
        <v>28</v>
      </c>
      <c r="V25" s="155"/>
    </row>
    <row r="26" spans="2:22" ht="17.399999999999999" x14ac:dyDescent="0.3">
      <c r="B26" s="81"/>
      <c r="C26" s="275"/>
      <c r="D26" s="275"/>
      <c r="E26" s="67"/>
      <c r="G26" s="81"/>
      <c r="H26" s="150"/>
      <c r="I26" s="150"/>
      <c r="J26" s="150"/>
      <c r="K26" s="150"/>
      <c r="L26" s="67"/>
      <c r="N26" s="209"/>
      <c r="O26" s="160" t="s">
        <v>26</v>
      </c>
      <c r="P26" s="157"/>
      <c r="Q26" s="160" t="s">
        <v>27</v>
      </c>
      <c r="R26" s="157"/>
      <c r="S26" s="162" t="s">
        <v>26</v>
      </c>
      <c r="T26" s="157"/>
      <c r="U26" s="162" t="s">
        <v>27</v>
      </c>
      <c r="V26" s="155"/>
    </row>
    <row r="27" spans="2:22" ht="18" thickBot="1" x14ac:dyDescent="0.35">
      <c r="B27" s="81"/>
      <c r="C27" s="63"/>
      <c r="D27" s="65"/>
      <c r="E27" s="67"/>
      <c r="G27" s="81"/>
      <c r="H27" s="150"/>
      <c r="I27" s="150"/>
      <c r="J27" s="150"/>
      <c r="K27" s="150"/>
      <c r="L27" s="67"/>
      <c r="N27" s="209"/>
      <c r="O27" s="162" t="s">
        <v>40</v>
      </c>
      <c r="P27" s="157"/>
      <c r="Q27" s="162" t="s">
        <v>40</v>
      </c>
      <c r="R27" s="157"/>
      <c r="S27" s="162" t="s">
        <v>40</v>
      </c>
      <c r="T27" s="157"/>
      <c r="U27" s="162" t="s">
        <v>40</v>
      </c>
      <c r="V27" s="155"/>
    </row>
    <row r="28" spans="2:22" ht="18" thickBot="1" x14ac:dyDescent="0.35">
      <c r="B28" s="81"/>
      <c r="C28" s="63"/>
      <c r="D28" s="63"/>
      <c r="E28" s="67"/>
      <c r="G28" s="81"/>
      <c r="H28" s="150"/>
      <c r="I28" s="150"/>
      <c r="J28" s="150"/>
      <c r="K28" s="150"/>
      <c r="L28" s="67"/>
      <c r="N28" s="209"/>
      <c r="O28" s="210" t="str">
        <f>IF(O8="","",IF(C8="Maximum Strength",0.63,IF(C8="Jump",0.45,IF(C8="Sprint",0.37,IF(C8="Explosiveness",4,IF(C8="Power",0.38,IF(C8="Agility",0.59,IF(C8="Other",0.53,"Error"))))))))</f>
        <v/>
      </c>
      <c r="P28" s="96"/>
      <c r="Q28" s="100" t="str">
        <f>IF(O8="","",IF(C8="Maximum Strength",13.88284,IF(C8="Jump",6.822672,IF(C8="Sprint",2.175976,IF(C8="Explosiveness",4,IF(C8="Power",7.465534,IF(C8="Agility",3.728706,IF(C8="Other",8.654181,"Error"))))))))</f>
        <v/>
      </c>
      <c r="R28" s="157"/>
      <c r="S28" s="210" t="str">
        <f>IF(S8="","",IF(C8="Maximum Strength",0.63,IF(C8="Jump",0.45,IF(C8="Sprint",0.37,IF(C8="Explosiveness",4,IF(C8="Power",0.38,IF(C8="Agility",0.59,IF(C8="Other",0.53,"Error"))))))))</f>
        <v/>
      </c>
      <c r="T28" s="157"/>
      <c r="U28" s="100" t="str">
        <f>IF(U8="","",IF(C8="Maximum Strength",13.88284,IF(C8="Jump",6.822672,IF(C8="Sprint",2.175976,IF(C8="Explosiveness",4,IF(C8="Power",7.465534,IF(C8="Agility",3.728706,IF(C8="Other",8.654181,"Error"))))))))</f>
        <v/>
      </c>
      <c r="V28" s="155"/>
    </row>
    <row r="29" spans="2:22" ht="17.399999999999999" x14ac:dyDescent="0.3">
      <c r="B29" s="81"/>
      <c r="C29" s="60"/>
      <c r="D29" s="60"/>
      <c r="E29" s="67"/>
      <c r="G29" s="81"/>
      <c r="H29" s="150"/>
      <c r="I29" s="150"/>
      <c r="J29" s="150"/>
      <c r="K29" s="150"/>
      <c r="L29" s="67"/>
      <c r="N29" s="209"/>
      <c r="O29" s="170"/>
      <c r="P29" s="169"/>
      <c r="Q29" s="170" t="str">
        <f>IF(Q8="","",IF(C17="1",LN((Q28/100)+1),LN(1-Q28/100)
))</f>
        <v/>
      </c>
      <c r="R29" s="169"/>
      <c r="S29" s="170"/>
      <c r="T29" s="169"/>
      <c r="U29" s="170" t="str">
        <f>IF(U8="","",IF(C17="1",LN((U28/100)+1),LN(1-U28/100)
))</f>
        <v/>
      </c>
      <c r="V29" s="172"/>
    </row>
    <row r="30" spans="2:22" ht="17.399999999999999" x14ac:dyDescent="0.3">
      <c r="B30" s="81"/>
      <c r="C30" s="268"/>
      <c r="D30" s="268"/>
      <c r="E30" s="67"/>
      <c r="G30" s="81"/>
      <c r="H30" s="150"/>
      <c r="I30" s="150"/>
      <c r="J30" s="150"/>
      <c r="K30" s="150"/>
      <c r="L30" s="67"/>
      <c r="N30" s="209"/>
      <c r="O30" s="162" t="s">
        <v>26</v>
      </c>
      <c r="P30" s="157"/>
      <c r="Q30" s="162" t="s">
        <v>27</v>
      </c>
      <c r="R30" s="157"/>
      <c r="S30" s="162" t="s">
        <v>26</v>
      </c>
      <c r="T30" s="157"/>
      <c r="U30" s="162" t="s">
        <v>27</v>
      </c>
      <c r="V30" s="155"/>
    </row>
    <row r="31" spans="2:22" ht="18" thickBot="1" x14ac:dyDescent="0.35">
      <c r="B31" s="81"/>
      <c r="C31" s="63"/>
      <c r="D31" s="63"/>
      <c r="E31" s="67"/>
      <c r="G31" s="81"/>
      <c r="H31" s="150"/>
      <c r="I31" s="150"/>
      <c r="J31" s="150"/>
      <c r="K31" s="150"/>
      <c r="L31" s="67"/>
      <c r="N31" s="209"/>
      <c r="O31" s="162" t="s">
        <v>41</v>
      </c>
      <c r="P31" s="157"/>
      <c r="Q31" s="162" t="s">
        <v>41</v>
      </c>
      <c r="R31" s="157"/>
      <c r="S31" s="162" t="s">
        <v>41</v>
      </c>
      <c r="T31" s="157"/>
      <c r="U31" s="162" t="s">
        <v>41</v>
      </c>
      <c r="V31" s="155"/>
    </row>
    <row r="32" spans="2:22" ht="18" thickBot="1" x14ac:dyDescent="0.35">
      <c r="B32" s="81"/>
      <c r="C32" s="64"/>
      <c r="D32" s="60"/>
      <c r="E32" s="67"/>
      <c r="G32" s="81"/>
      <c r="H32" s="150"/>
      <c r="I32" s="150"/>
      <c r="J32" s="150"/>
      <c r="K32" s="150"/>
      <c r="L32" s="67"/>
      <c r="N32" s="209"/>
      <c r="O32" s="210" t="str">
        <f>IF(O8="","",IF(C8="Maximum Strength",0.54,IF(C8="Jump",0.36,IF(C8="Sprint",0.43,IF(C8="Explosiveness",4,IF(C8="Power",0.39,IF(C8="Agility",0.5,IF(C8="Other",0.45,"Error"))))))))</f>
        <v/>
      </c>
      <c r="P32" s="96"/>
      <c r="Q32" s="100" t="str">
        <f>IF(O8="","",IF(C8="Maximum Strength",11.40477,IF(C8="Jump",5.12711,IF(C8="Sprint",2.634095,IF(C8="Explosiveness",4,IF(C8="Power",7.788415,IF(C8="Agility",3.458461,IF(C8="Other",8.004208,"Error"))))))))</f>
        <v/>
      </c>
      <c r="R32" s="157"/>
      <c r="S32" s="210" t="str">
        <f>IF(S8="","",IF(C8="Maximum Strength",0.54,IF(C8="Jump",0.36,IF(C8="Sprint",0.43,IF(C8="Explosiveness",4,IF(C8="Power",0.39,IF(C8="Agility",0.5,IF(C8="Other",0.45,"Error"))))))))</f>
        <v/>
      </c>
      <c r="T32" s="157"/>
      <c r="U32" s="100" t="str">
        <f>IF(S8="","",IF(C8="Maximum Strength",11.40477,IF(C8="Jump",5.12711,IF(C8="Sprint",2.634095,IF(C8="Explosiveness",4,IF(C8="Power",7.788415,IF(C8="Agility",3.458461,IF(C8="Other",8.004208,"Error"))))))))</f>
        <v/>
      </c>
      <c r="V32" s="155"/>
    </row>
    <row r="33" spans="2:23" ht="17.399999999999999" x14ac:dyDescent="0.3">
      <c r="B33" s="81"/>
      <c r="C33" s="62"/>
      <c r="D33" s="62"/>
      <c r="E33" s="67"/>
      <c r="G33" s="81"/>
      <c r="H33" s="150"/>
      <c r="I33" s="150"/>
      <c r="J33" s="150"/>
      <c r="K33" s="150"/>
      <c r="L33" s="67"/>
      <c r="N33" s="211"/>
      <c r="O33" s="169"/>
      <c r="P33" s="169"/>
      <c r="Q33" s="169" t="str">
        <f>IF(Q8="","",LN((Q32/100)+1))</f>
        <v/>
      </c>
      <c r="R33" s="169"/>
      <c r="S33" s="215" t="str">
        <f>IF(S8="","",(S18^2)*((C11+C14)/2))</f>
        <v/>
      </c>
      <c r="T33" s="169"/>
      <c r="U33" s="215" t="str">
        <f>IF(U8="","",LN((U32/100)+1))</f>
        <v/>
      </c>
      <c r="V33" s="172"/>
    </row>
    <row r="34" spans="2:23" ht="18.600000000000001" thickBot="1" x14ac:dyDescent="0.35">
      <c r="B34" s="81"/>
      <c r="C34" s="280"/>
      <c r="D34" s="280"/>
      <c r="E34" s="67"/>
      <c r="G34" s="81"/>
      <c r="H34" s="150"/>
      <c r="I34" s="150"/>
      <c r="J34" s="150"/>
      <c r="K34" s="150"/>
      <c r="L34" s="67"/>
      <c r="N34" s="211" t="s">
        <v>45</v>
      </c>
      <c r="O34" s="212" t="str">
        <f>IF(O8="","",(O18^2)*C11)</f>
        <v/>
      </c>
      <c r="P34" s="169"/>
      <c r="Q34" s="213" t="str">
        <f>IF(O8="","",Q19*C11)</f>
        <v/>
      </c>
      <c r="R34" s="169"/>
      <c r="S34" s="213" t="str">
        <f>IF(S8="","",S33/(S32^2))</f>
        <v/>
      </c>
      <c r="T34" s="169"/>
      <c r="U34" s="213" t="str">
        <f>IF(S8="","",(Q19+U19)*((C11+C14)/2))</f>
        <v/>
      </c>
      <c r="V34" s="217" t="str">
        <f>IF(S8="","",U34/(U33^2))</f>
        <v/>
      </c>
      <c r="W34" s="153"/>
    </row>
    <row r="35" spans="2:23" ht="16.2" thickBot="1" x14ac:dyDescent="0.35">
      <c r="B35" s="81"/>
      <c r="C35" s="67"/>
      <c r="D35" s="67"/>
      <c r="E35" s="67"/>
      <c r="G35" s="81"/>
      <c r="H35" s="150"/>
      <c r="I35" s="150"/>
      <c r="J35" s="150"/>
      <c r="K35" s="150"/>
      <c r="L35" s="67"/>
      <c r="N35" s="211" t="s">
        <v>44</v>
      </c>
      <c r="O35" s="169" t="str">
        <f>IF(O8="","",O34/(O32^2))</f>
        <v/>
      </c>
      <c r="P35" s="169"/>
      <c r="Q35" s="213" t="str">
        <f>IF(O8="","",Q34/(Q33^2))</f>
        <v/>
      </c>
      <c r="R35" s="157"/>
      <c r="S35" s="160" t="s">
        <v>28</v>
      </c>
      <c r="T35" s="157"/>
      <c r="U35" s="160" t="s">
        <v>28</v>
      </c>
      <c r="V35" s="155"/>
    </row>
    <row r="36" spans="2:23" ht="15.6" x14ac:dyDescent="0.3">
      <c r="G36" s="81"/>
      <c r="H36" s="150"/>
      <c r="I36" s="150"/>
      <c r="J36" s="150"/>
      <c r="K36" s="150"/>
      <c r="L36" s="67"/>
      <c r="N36" s="209"/>
      <c r="O36" s="160" t="s">
        <v>26</v>
      </c>
      <c r="P36" s="157"/>
      <c r="Q36" s="160" t="s">
        <v>27</v>
      </c>
      <c r="R36" s="157"/>
      <c r="S36" s="162" t="s">
        <v>26</v>
      </c>
      <c r="T36" s="157"/>
      <c r="U36" s="162" t="s">
        <v>27</v>
      </c>
      <c r="V36" s="155"/>
    </row>
    <row r="37" spans="2:23" ht="16.2" thickBot="1" x14ac:dyDescent="0.35">
      <c r="G37" s="81"/>
      <c r="H37" s="150"/>
      <c r="I37" s="150"/>
      <c r="J37" s="150"/>
      <c r="K37" s="150"/>
      <c r="L37" s="67"/>
      <c r="N37" s="209"/>
      <c r="O37" s="162" t="s">
        <v>42</v>
      </c>
      <c r="P37" s="157"/>
      <c r="Q37" s="162" t="s">
        <v>42</v>
      </c>
      <c r="R37" s="157"/>
      <c r="S37" s="162" t="s">
        <v>42</v>
      </c>
      <c r="T37" s="157"/>
      <c r="U37" s="162" t="s">
        <v>42</v>
      </c>
      <c r="V37" s="155"/>
    </row>
    <row r="38" spans="2:23" ht="16.2" thickBot="1" x14ac:dyDescent="0.35">
      <c r="G38" s="81"/>
      <c r="H38" s="150"/>
      <c r="I38" s="150"/>
      <c r="J38" s="150"/>
      <c r="K38" s="150"/>
      <c r="L38" s="67"/>
      <c r="N38" s="209"/>
      <c r="O38" s="100" t="str">
        <f>IF(O28="","",((O35*O28)+(C11*O15))/(C11+O35))</f>
        <v/>
      </c>
      <c r="P38" s="96"/>
      <c r="Q38" s="100" t="str">
        <f>IF(Q8="","",IF(C17="1",
100*(EXP(Q39)-1),100*(1-EXP(Q39))))</f>
        <v/>
      </c>
      <c r="R38" s="157"/>
      <c r="S38" s="100" t="str">
        <f>IF(S28="","",((S34*S28)+(C11*S15))/(((C11+C14)/2)+S34))</f>
        <v/>
      </c>
      <c r="T38" s="157"/>
      <c r="U38" s="100" t="str">
        <f>IF(U8="","",IF(C17="1",
100*(EXP(U39)-1),100*(1-EXP(U39))))</f>
        <v/>
      </c>
      <c r="V38" s="155"/>
    </row>
    <row r="39" spans="2:23" ht="15.6" x14ac:dyDescent="0.3">
      <c r="G39" s="81"/>
      <c r="H39" s="150"/>
      <c r="I39" s="150"/>
      <c r="J39" s="150"/>
      <c r="K39" s="150"/>
      <c r="L39" s="67"/>
      <c r="N39" s="209"/>
      <c r="O39" s="170"/>
      <c r="P39" s="169"/>
      <c r="Q39" s="214" t="str">
        <f>IF(O8="","",((Q35*Q29)+(C11*Q13))/(C11+Q35))</f>
        <v/>
      </c>
      <c r="R39" s="157"/>
      <c r="S39" s="167"/>
      <c r="T39" s="157"/>
      <c r="U39" s="218" t="str">
        <f>IF(S8="","",((U29*V34)+(((C11+C14)/2)*U16))/(((C11+C14)/2)+V34))</f>
        <v/>
      </c>
      <c r="V39" s="155"/>
    </row>
    <row r="40" spans="2:23" ht="15.6" x14ac:dyDescent="0.3">
      <c r="G40" s="81"/>
      <c r="H40" s="150"/>
      <c r="I40" s="150"/>
      <c r="J40" s="150"/>
      <c r="K40" s="150"/>
      <c r="L40" s="67"/>
      <c r="N40" s="209"/>
      <c r="O40" s="162" t="s">
        <v>26</v>
      </c>
      <c r="P40" s="157"/>
      <c r="Q40" s="162" t="s">
        <v>27</v>
      </c>
      <c r="R40" s="157"/>
      <c r="S40" s="162" t="s">
        <v>26</v>
      </c>
      <c r="T40" s="157"/>
      <c r="U40" s="162" t="s">
        <v>27</v>
      </c>
      <c r="V40" s="155"/>
    </row>
    <row r="41" spans="2:23" ht="16.2" thickBot="1" x14ac:dyDescent="0.35">
      <c r="G41" s="81"/>
      <c r="H41" s="150"/>
      <c r="I41" s="150"/>
      <c r="J41" s="150"/>
      <c r="K41" s="150"/>
      <c r="L41" s="67"/>
      <c r="N41" s="209"/>
      <c r="O41" s="162" t="s">
        <v>43</v>
      </c>
      <c r="P41" s="157"/>
      <c r="Q41" s="162" t="s">
        <v>43</v>
      </c>
      <c r="R41" s="157"/>
      <c r="S41" s="162" t="s">
        <v>43</v>
      </c>
      <c r="T41" s="157"/>
      <c r="U41" s="162" t="s">
        <v>43</v>
      </c>
      <c r="V41" s="155"/>
    </row>
    <row r="42" spans="2:23" ht="16.2" thickBot="1" x14ac:dyDescent="0.35">
      <c r="G42" s="81"/>
      <c r="H42" s="150"/>
      <c r="I42" s="150"/>
      <c r="J42" s="150"/>
      <c r="K42" s="150"/>
      <c r="L42" s="67"/>
      <c r="N42" s="209"/>
      <c r="O42" s="100" t="str">
        <f>IF(O28="","",SQRT(O34/(C11+O35)))</f>
        <v/>
      </c>
      <c r="P42" s="96"/>
      <c r="Q42" s="100" t="str">
        <f>IF(Q8="","",100*(EXP(Q43)-1))</f>
        <v/>
      </c>
      <c r="R42" s="157"/>
      <c r="S42" s="100" t="str">
        <f>IF(S28="","",SQRT(S33/(C11+S34)))</f>
        <v/>
      </c>
      <c r="T42" s="157"/>
      <c r="U42" s="100" t="str">
        <f>IF(U8="","",100*(EXP(U43)-1))</f>
        <v/>
      </c>
      <c r="V42" s="155"/>
    </row>
    <row r="43" spans="2:23" ht="15.6" x14ac:dyDescent="0.3">
      <c r="G43" s="81"/>
      <c r="H43" s="150"/>
      <c r="I43" s="150"/>
      <c r="J43" s="150"/>
      <c r="K43" s="150"/>
      <c r="L43" s="67"/>
      <c r="N43" s="209"/>
      <c r="O43" s="169"/>
      <c r="P43" s="169"/>
      <c r="Q43" s="215" t="str">
        <f>IF(O8="","",SQRT(Q34/(Q35+C11)))</f>
        <v/>
      </c>
      <c r="R43" s="169"/>
      <c r="S43" s="169"/>
      <c r="T43" s="169"/>
      <c r="U43" s="169" t="str">
        <f>IF(S8="","",SQRT(U34/(V34+(C11+C14)/2)))</f>
        <v/>
      </c>
      <c r="V43" s="155"/>
    </row>
    <row r="44" spans="2:23" ht="16.2" thickBot="1" x14ac:dyDescent="0.35">
      <c r="G44" s="81"/>
      <c r="H44" s="150"/>
      <c r="I44" s="150"/>
      <c r="J44" s="150"/>
      <c r="K44" s="150"/>
      <c r="L44" s="67"/>
      <c r="N44" s="209"/>
      <c r="O44" s="169" t="str">
        <f>IF(O8="","",IF(C8="Maximum Strength",0.245,IF(C8="Jump",0.179,IF(C8="Sprint",0.082,IF(C8="Explosiveness",4,IF(C8="Power",0.108,IF(C8="Agility",0.248,IF(C8="Other",0.185,"Error"))))))))</f>
        <v/>
      </c>
      <c r="P44" s="169"/>
      <c r="Q44" s="169" t="str">
        <f>IF(AND(C17="1",C8="Maximum Strength"),0.058,IF(AND(C17="1",C8="Jump"),0.028,IF(AND(C17=1,C8="Sprint"),0.005272058,IF(AND(C17="1",C8="Explosiveness"),0.5,
IF(AND(C17="1",C8="Power"),0.022,IF(AND(C17="1",C8="Agility"),0.01555424,IF(AND(C17="1",C8="Other"),0.025,
IF(AND(C17="-1",C8="Maximum Strength"),-0.06157225,IF(AND(C17="-1",C8="Jump"),-0.02880664,IF(AND(C17="-1",C8="Sprint"),-0.0053,IF(AND(C17="-1",C8="Explosiveness"),0.5,
IF(AND(C17="-1",C8="Power"),-0.02249491,IF(AND(C17="-1",C8="Agility"),-0.0158,IF(AND(C17="-1",C8="Other"),-0.02564106,"Error"))))))))))))))</f>
        <v>Error</v>
      </c>
      <c r="R44" s="169"/>
      <c r="S44" s="169" t="str">
        <f>IF(S8="","",IF(C8="Maximum Strength",0.245,IF(C8="Jump",0.179,IF(C8="Sprint",0.082,IF(C8="Explosiveness",4,IF(C8="Power",0.108,IF(C8="Agility",0.248,IF(C8="Other",0.185,"Error"))))))))</f>
        <v/>
      </c>
      <c r="T44" s="169"/>
      <c r="U44" s="216" t="str">
        <f>IF(AND(C17="1",C8="Maximum Strength"),0.058,IF(AND(C17="1",C8="Jump"),0.028,IF(AND(C17=1,C8="Sprint"),0.005272058,IF(AND(C17="1",C8="Explosiveness"),0.5,
IF(AND(C17="1",C8="Power"),0.022,IF(AND(C17="1",C8="Agility"),0.01555424,IF(AND(C17="1",C8="Other"),0.025,
IF(AND(C17="-1",C8="Maximum Strength"),-0.06157225,IF(AND(C17="-1",C8="Jump"),-0.02880664,IF(AND(C17="-1",C8="Sprint"),-0.0053,IF(AND(C17="-1",C8="Explosiveness"),0.5,
IF(AND(C17="-1",C8="Power"),-0.02249491,IF(AND(C17="-1",C8="Agility"),-0.0158,IF(AND(C17="-1",C8="Other"),-0.02564106,"Error"))))))))))))))</f>
        <v>Error</v>
      </c>
      <c r="V44" s="155"/>
    </row>
    <row r="45" spans="2:23" ht="16.2" thickBot="1" x14ac:dyDescent="0.35">
      <c r="G45" s="81"/>
      <c r="H45" s="150"/>
      <c r="I45" s="150"/>
      <c r="J45" s="150"/>
      <c r="K45" s="150"/>
      <c r="L45" s="67"/>
      <c r="N45" s="209"/>
      <c r="O45" s="101" t="s">
        <v>46</v>
      </c>
      <c r="P45" s="157"/>
      <c r="Q45" s="101" t="s">
        <v>46</v>
      </c>
      <c r="R45" s="157"/>
      <c r="S45" s="101" t="s">
        <v>46</v>
      </c>
      <c r="T45" s="157"/>
      <c r="U45" s="101" t="s">
        <v>46</v>
      </c>
      <c r="V45" s="155"/>
    </row>
    <row r="46" spans="2:23" ht="16.2" thickBot="1" x14ac:dyDescent="0.35">
      <c r="G46" s="81"/>
      <c r="H46" s="150"/>
      <c r="I46" s="150"/>
      <c r="J46" s="150"/>
      <c r="K46" s="150"/>
      <c r="L46" s="67"/>
      <c r="N46" s="209"/>
      <c r="O46" s="154" t="str">
        <f>IF(O28="","",1-_xlfn.NORM.DIST(O44,O38,O42, TRUE))</f>
        <v/>
      </c>
      <c r="P46" s="157"/>
      <c r="Q46" s="154" t="str">
        <f>IF(Q28="","",IF(C17="1",1-_xlfn.NORM.DIST(Q44,Q39,Q43,TRUE),_xlfn.NORM.DIST(Q44,Q39,Q43,TRUE)))</f>
        <v/>
      </c>
      <c r="R46" s="157"/>
      <c r="S46" s="154" t="str">
        <f>IF(S28="","",1-_xlfn.NORM.DIST(S44,S38,S42, TRUE))</f>
        <v/>
      </c>
      <c r="T46" s="157"/>
      <c r="U46" s="154" t="str">
        <f>IF(U28="","",IF(C17="1",1-_xlfn.NORM.DIST(U44,U39,U43,TRUE),_xlfn.NORM.DIST(U44,U39,U43,TRUE)))</f>
        <v/>
      </c>
      <c r="V46" s="155"/>
    </row>
    <row r="47" spans="2:23" ht="15.6" x14ac:dyDescent="0.3">
      <c r="G47" s="81"/>
      <c r="H47" s="150"/>
      <c r="I47" s="150"/>
      <c r="J47" s="150"/>
      <c r="K47" s="150"/>
      <c r="L47" s="67"/>
      <c r="N47" s="209"/>
      <c r="O47" s="169"/>
      <c r="P47" s="169"/>
      <c r="Q47" s="169"/>
      <c r="R47" s="169"/>
      <c r="S47" s="169"/>
      <c r="T47" s="169"/>
      <c r="U47" s="169"/>
      <c r="V47" s="155"/>
    </row>
    <row r="48" spans="2:23" ht="16.2" thickBot="1" x14ac:dyDescent="0.35">
      <c r="G48" s="81"/>
      <c r="H48" s="150"/>
      <c r="I48" s="150"/>
      <c r="J48" s="150"/>
      <c r="K48" s="150"/>
      <c r="L48" s="67"/>
      <c r="N48" s="209"/>
      <c r="O48" s="169" t="str">
        <f>IF(O8="","",IF(C8="Maximum Strength",0.591,IF(C8="Jump",0.442,IF(C8="Sprint",0.357,IF(C8="Explosiveness",4,IF(C8="Power",0.369,IF(C8="Agility",0.564,IF(C8="Other",0.492,"Error"))))))))</f>
        <v/>
      </c>
      <c r="P48" s="169"/>
      <c r="Q48" s="169" t="str">
        <f>IF(AND(C17="1",C8="Maximum Strength"),0.128,IF(AND(C17="1",C8="Jump"),0.065,IF(AND(C17=1,C8="Sprint"),0.02114329,IF(AND(C17="1",C8="Explosiveness"),0.5,
IF(AND(C17="1",C8="Power"),0.07,IF(AND(C17="1",C8="Agility"),0.03577269,IF(AND(C17="1",C8="Other"),0.077,
IF(AND(C17="-1",C8="Maximum Strength"),-0.1468228,IF(AND(C17="-1",C8="Jump"),-0.06952054,IF(AND(C17="-1",C8="Sprint"),-0.0216,IF(AND(C17="-1",C8="Explosiveness"),0.5,
IF(AND(C17="-1",C8="Power"),-0.07527131,IF(AND(C17="-1",C8="Agility"),-0.0371,IF(AND(C17="-1",C8="Other"),-0.08342735,"Error"))))))))))))))</f>
        <v>Error</v>
      </c>
      <c r="R48" s="169"/>
      <c r="S48" s="169" t="str">
        <f>IF(S8="","",IF(C8="Maximum Strength",0.591,IF(C8="Jump",0.442,IF(C8="Sprint",0.357,IF(C8="Explosiveness",4,IF(C8="Power",0.369,IF(C8="Agility",0.564,IF(C8="Other",0.492,"Error"))))))))</f>
        <v/>
      </c>
      <c r="T48" s="169"/>
      <c r="U48" s="169" t="str">
        <f>IF(AND(C17="1",C8="Maximum Strength"),0.128,IF(AND(C17="1",C8="Jump"),0.065,IF(AND(C17=1,C8="Sprint"),0.02114329,IF(AND(C17="1",C8="Explosiveness"),0.5,
IF(AND(C17="1",C8="Power"),0.07,IF(AND(C17="1",C8="Agility"),0.03577269,IF(AND(C17="1",C8="Other"),0.077,
IF(AND(C17="-1",C8="Maximum Strength"),-0.1468228,IF(AND(C17="-1",C8="Jump"),-0.06952054,IF(AND(C17="-1",C8="Sprint"),-0.0216,IF(AND(C17="-1",C8="Explosiveness"),0.5,
IF(AND(C17="-1",C8="Power"),-0.07527131,IF(AND(C17="-1",C8="Agility"),-0.0371,IF(AND(C17="-1",C8="Other"),-0.08342735,"Error"))))))))))))))</f>
        <v>Error</v>
      </c>
      <c r="V48" s="155"/>
    </row>
    <row r="49" spans="7:22" ht="16.2" thickBot="1" x14ac:dyDescent="0.35">
      <c r="G49" s="81"/>
      <c r="H49" s="150"/>
      <c r="I49" s="150"/>
      <c r="J49" s="150"/>
      <c r="K49" s="150"/>
      <c r="L49" s="67"/>
      <c r="N49" s="209"/>
      <c r="O49" s="101" t="s">
        <v>47</v>
      </c>
      <c r="P49" s="157"/>
      <c r="Q49" s="101" t="s">
        <v>47</v>
      </c>
      <c r="R49" s="157"/>
      <c r="S49" s="101" t="s">
        <v>47</v>
      </c>
      <c r="T49" s="157"/>
      <c r="U49" s="101" t="s">
        <v>47</v>
      </c>
      <c r="V49" s="155"/>
    </row>
    <row r="50" spans="7:22" ht="16.2" thickBot="1" x14ac:dyDescent="0.35">
      <c r="G50" s="81"/>
      <c r="H50" s="150"/>
      <c r="I50" s="150"/>
      <c r="J50" s="150"/>
      <c r="K50" s="150"/>
      <c r="L50" s="67"/>
      <c r="N50" s="209"/>
      <c r="O50" s="154" t="str">
        <f>IF(O32="","",1-_xlfn.NORM.DIST(O48,O38,O42, TRUE))</f>
        <v/>
      </c>
      <c r="P50" s="157"/>
      <c r="Q50" s="154" t="str">
        <f>IF(Q28="","",IF(C17="1",1-_xlfn.NORM.DIST(Q48,Q39,Q43,TRUE),_xlfn.NORM.DIST(Q48,Q39,Q43,TRUE)))</f>
        <v/>
      </c>
      <c r="R50" s="157"/>
      <c r="S50" s="154" t="str">
        <f>IF(S32="","",1-_xlfn.NORM.DIST(S48,S38,S42, TRUE))</f>
        <v/>
      </c>
      <c r="T50" s="157"/>
      <c r="U50" s="154" t="str">
        <f>IF(U28="","",IF(C17="1",1-_xlfn.NORM.DIST(U48,U39,U43,TRUE),_xlfn.NORM.DIST(U48,U39,U43,TRUE)))</f>
        <v/>
      </c>
      <c r="V50" s="155"/>
    </row>
    <row r="51" spans="7:22" ht="15.6" x14ac:dyDescent="0.3">
      <c r="G51" s="81"/>
      <c r="H51" s="150"/>
      <c r="I51" s="150"/>
      <c r="J51" s="150"/>
      <c r="K51" s="150"/>
      <c r="L51" s="67"/>
      <c r="N51" s="209"/>
      <c r="O51" s="169"/>
      <c r="P51" s="169"/>
      <c r="Q51" s="169"/>
      <c r="R51" s="169"/>
      <c r="S51" s="169"/>
      <c r="T51" s="169"/>
      <c r="U51" s="169"/>
      <c r="V51" s="155"/>
    </row>
    <row r="52" spans="7:22" ht="16.2" thickBot="1" x14ac:dyDescent="0.35">
      <c r="G52" s="81"/>
      <c r="H52" s="150"/>
      <c r="I52" s="150"/>
      <c r="J52" s="150"/>
      <c r="K52" s="150"/>
      <c r="L52" s="67"/>
      <c r="N52" s="209"/>
      <c r="O52" s="169" t="str">
        <f>IF(O8="","",IF(C8="Maximum Strength",0.993,IF(C8="Jump",0.733,IF(C8="Sprint",0.664,IF(C8="Explosiveness",4,IF(C8="Power",0.659,IF(C8="Agility",0.965,IF(C8="Other",0.842,"Error"))))))))</f>
        <v/>
      </c>
      <c r="P52" s="169"/>
      <c r="Q52" s="169" t="str">
        <f>IF(AND(C17="1",C8="Maximum Strength"),0.204,IF(AND(C17="1",C8="Jump"),0.105,IF(AND(C17=1,C8="Sprint"),0.03855379,IF(AND(C17="1",C8="Explosiveness"),0.5,
IF(AND(C17="1",C8="Power"),0.126,IF(AND(C17="1",C8="Agility"),0.05820204,IF(AND(C17="1",C8="Other"),0.145,
IF(AND(C17="-1",C8="Maximum Strength"),-0.2565687,IF(AND(C17="-1",C8="Jump"),-0.1173326,IF(AND(C17="-1",C8="Sprint"),-0.0401,IF(AND(C17="-1",C8="Explosiveness"),0.5,
IF(AND(C17="-1",C8="Power"),-0.1441963,IF(AND(C17="-1",C8="Agility"),-0.0618,IF(AND(C17="-1",C8="Other"),-0.1696497,"Error"))))))))))))))</f>
        <v>Error</v>
      </c>
      <c r="R52" s="169"/>
      <c r="S52" s="169" t="str">
        <f>IF(S8="","",IF(C8="Maximum Strength",0.993,IF(C8="Jump",0.733,IF(C8="Sprint",0.664,IF(C8="Explosiveness",4,IF(C8="Power",0.659,IF(C8="Agility",0.965,IF(C8="Other",0.842,"Error"))))))))</f>
        <v/>
      </c>
      <c r="T52" s="169"/>
      <c r="U52" s="169" t="str">
        <f>IF(AND(C17="1",C8="Maximum Strength"),0.204,IF(AND(C17="1",C8="Jump"),0.105,IF(AND(C17=1,C8="Sprint"),0.03855379,IF(AND(C17="1",C8="Explosiveness"),0.5,
IF(AND(C17="1",C8="Power"),0.126,IF(AND(C17="1",C8="Agility"),0.05820204,IF(AND(C17="1",C8="Other"),0.145,
IF(AND(C17="-1",C8="Maximum Strength"),-0.2565687,IF(AND(C17="-1",C8="Jump"),-0.1173326,IF(AND(C17="-1",C8="Sprint"),-0.0401,IF(AND(C17="-1",C8="Explosiveness"),0.5,
IF(AND(C17="-1",C8="Power"),-0.1441963,IF(AND(C17="-1",C8="Agility"),-0.0618,IF(AND(C17="-1",C8="Other"),-0.1696497,"Error"))))))))))))))</f>
        <v>Error</v>
      </c>
      <c r="V52" s="155"/>
    </row>
    <row r="53" spans="7:22" ht="16.2" thickBot="1" x14ac:dyDescent="0.35">
      <c r="G53" s="81"/>
      <c r="H53" s="150"/>
      <c r="I53" s="150"/>
      <c r="J53" s="150"/>
      <c r="K53" s="150"/>
      <c r="L53" s="67"/>
      <c r="N53" s="209"/>
      <c r="O53" s="101" t="s">
        <v>48</v>
      </c>
      <c r="P53" s="157"/>
      <c r="Q53" s="101" t="s">
        <v>48</v>
      </c>
      <c r="R53" s="157"/>
      <c r="S53" s="101" t="s">
        <v>48</v>
      </c>
      <c r="T53" s="157"/>
      <c r="U53" s="101" t="s">
        <v>48</v>
      </c>
      <c r="V53" s="155"/>
    </row>
    <row r="54" spans="7:22" ht="16.2" thickBot="1" x14ac:dyDescent="0.35">
      <c r="G54" s="81"/>
      <c r="H54" s="150"/>
      <c r="I54" s="150"/>
      <c r="J54" s="150"/>
      <c r="K54" s="150"/>
      <c r="L54" s="67"/>
      <c r="N54" s="209"/>
      <c r="O54" s="154" t="str">
        <f>IF(O32="","",1-_xlfn.NORM.DIST(O52,O38,O42, TRUE))</f>
        <v/>
      </c>
      <c r="P54" s="157"/>
      <c r="Q54" s="154" t="str">
        <f>IF(Q28="","",IF(C17="1",1-_xlfn.NORM.DIST(Q52,Q39,Q43,TRUE),_xlfn.NORM.DIST(Q52,Q39,Q43,TRUE)))</f>
        <v/>
      </c>
      <c r="R54" s="157"/>
      <c r="S54" s="154" t="str">
        <f>IF(S28="","",1-_xlfn.NORM.DIST(S52,S38,S42, TRUE))</f>
        <v/>
      </c>
      <c r="T54" s="157"/>
      <c r="U54" s="154" t="str">
        <f>IF(U28="","",IF(C17="1",1-_xlfn.NORM.DIST(U52,U39,U43,TRUE),_xlfn.NORM.DIST(U52,U39,U43,TRUE)))</f>
        <v/>
      </c>
      <c r="V54" s="155"/>
    </row>
    <row r="55" spans="7:22" ht="15.6" x14ac:dyDescent="0.3">
      <c r="G55" s="81"/>
      <c r="H55" s="150"/>
      <c r="I55" s="150"/>
      <c r="J55" s="150"/>
      <c r="K55" s="150"/>
      <c r="L55" s="67"/>
      <c r="N55" s="209"/>
      <c r="O55" s="157"/>
      <c r="P55" s="157"/>
      <c r="Q55" s="157"/>
      <c r="R55" s="157"/>
      <c r="S55" s="157"/>
      <c r="T55" s="157"/>
      <c r="U55" s="157"/>
      <c r="V55" s="155"/>
    </row>
    <row r="56" spans="7:22" ht="16.2" thickBot="1" x14ac:dyDescent="0.35">
      <c r="G56" s="81"/>
      <c r="H56" s="150"/>
      <c r="I56" s="150"/>
      <c r="J56" s="150"/>
      <c r="K56" s="150"/>
      <c r="L56" s="67"/>
      <c r="N56" s="177"/>
      <c r="O56" s="179"/>
      <c r="P56" s="179"/>
      <c r="Q56" s="179"/>
      <c r="R56" s="179"/>
      <c r="S56" s="179"/>
      <c r="T56" s="179"/>
      <c r="U56" s="179"/>
      <c r="V56" s="176"/>
    </row>
    <row r="57" spans="7:22" ht="15.6" x14ac:dyDescent="0.3">
      <c r="G57" s="81"/>
      <c r="H57" s="150"/>
      <c r="I57" s="150"/>
      <c r="J57" s="150"/>
      <c r="K57" s="150"/>
      <c r="L57" s="67"/>
    </row>
    <row r="58" spans="7:22" ht="15.6" x14ac:dyDescent="0.3">
      <c r="G58" s="81"/>
      <c r="H58" s="150"/>
      <c r="I58" s="150"/>
      <c r="J58" s="150"/>
      <c r="K58" s="150"/>
      <c r="L58" s="67"/>
    </row>
    <row r="59" spans="7:22" ht="15.6" x14ac:dyDescent="0.3">
      <c r="G59" s="81"/>
      <c r="H59" s="150"/>
      <c r="I59" s="150"/>
      <c r="J59" s="150"/>
      <c r="K59" s="150"/>
      <c r="L59" s="67"/>
    </row>
    <row r="60" spans="7:22" ht="15.6" x14ac:dyDescent="0.3">
      <c r="G60" s="81"/>
      <c r="H60" s="150"/>
      <c r="I60" s="150"/>
      <c r="J60" s="150"/>
      <c r="K60" s="150"/>
      <c r="L60" s="67"/>
    </row>
    <row r="61" spans="7:22" ht="15.6" x14ac:dyDescent="0.3">
      <c r="G61" s="81"/>
      <c r="H61" s="150"/>
      <c r="I61" s="150"/>
      <c r="J61" s="150"/>
      <c r="K61" s="150"/>
      <c r="L61" s="67"/>
    </row>
    <row r="62" spans="7:22" ht="15.6" x14ac:dyDescent="0.3">
      <c r="G62" s="81"/>
      <c r="H62" s="150"/>
      <c r="I62" s="150"/>
      <c r="J62" s="150"/>
      <c r="K62" s="150"/>
      <c r="L62" s="67"/>
    </row>
    <row r="63" spans="7:22" ht="15.6" x14ac:dyDescent="0.3">
      <c r="G63" s="81"/>
      <c r="H63" s="150"/>
      <c r="I63" s="150"/>
      <c r="J63" s="150"/>
      <c r="K63" s="150"/>
      <c r="L63" s="67"/>
    </row>
    <row r="64" spans="7:22" ht="15.6" x14ac:dyDescent="0.3">
      <c r="G64" s="81"/>
      <c r="H64" s="150"/>
      <c r="I64" s="150"/>
      <c r="J64" s="150"/>
      <c r="K64" s="150"/>
      <c r="L64" s="67"/>
    </row>
    <row r="65" spans="7:12" ht="15.6" x14ac:dyDescent="0.3">
      <c r="G65" s="81"/>
      <c r="H65" s="150"/>
      <c r="I65" s="150"/>
      <c r="J65" s="150"/>
      <c r="K65" s="150"/>
      <c r="L65" s="67"/>
    </row>
    <row r="66" spans="7:12" ht="15.6" x14ac:dyDescent="0.3">
      <c r="G66" s="81"/>
      <c r="H66" s="150"/>
      <c r="I66" s="150"/>
      <c r="J66" s="150"/>
      <c r="K66" s="150"/>
      <c r="L66" s="67"/>
    </row>
    <row r="67" spans="7:12" ht="15.6" x14ac:dyDescent="0.3">
      <c r="G67" s="81"/>
      <c r="H67" s="150"/>
      <c r="I67" s="150"/>
      <c r="J67" s="150"/>
      <c r="K67" s="150"/>
      <c r="L67" s="67"/>
    </row>
    <row r="68" spans="7:12" ht="15.6" x14ac:dyDescent="0.3">
      <c r="G68" s="81"/>
      <c r="H68" s="150"/>
      <c r="I68" s="150"/>
      <c r="J68" s="150"/>
      <c r="K68" s="150"/>
      <c r="L68" s="67"/>
    </row>
    <row r="69" spans="7:12" ht="19.05" customHeight="1" x14ac:dyDescent="0.3">
      <c r="G69" s="81"/>
      <c r="H69" s="150"/>
      <c r="I69" s="150"/>
      <c r="J69" s="150"/>
      <c r="K69" s="150"/>
      <c r="L69" s="67"/>
    </row>
    <row r="70" spans="7:12" ht="15.6" x14ac:dyDescent="0.3">
      <c r="G70" s="81"/>
      <c r="H70" s="150"/>
      <c r="I70" s="150"/>
      <c r="J70" s="150"/>
      <c r="K70" s="150"/>
      <c r="L70" s="67"/>
    </row>
    <row r="71" spans="7:12" ht="15.6" x14ac:dyDescent="0.3">
      <c r="G71" s="81"/>
      <c r="H71" s="150"/>
      <c r="I71" s="150"/>
      <c r="J71" s="150"/>
      <c r="K71" s="150"/>
      <c r="L71" s="67"/>
    </row>
    <row r="72" spans="7:12" ht="15.6" x14ac:dyDescent="0.3">
      <c r="G72" s="81"/>
      <c r="H72" s="150"/>
      <c r="I72" s="150"/>
      <c r="J72" s="150"/>
      <c r="K72" s="150"/>
      <c r="L72" s="67"/>
    </row>
    <row r="73" spans="7:12" ht="15.6" x14ac:dyDescent="0.3">
      <c r="G73" s="81"/>
      <c r="H73" s="150"/>
      <c r="I73" s="150"/>
      <c r="J73" s="150"/>
      <c r="K73" s="150"/>
      <c r="L73" s="67"/>
    </row>
    <row r="74" spans="7:12" ht="15.6" x14ac:dyDescent="0.3">
      <c r="G74" s="81"/>
      <c r="H74" s="150"/>
      <c r="I74" s="150"/>
      <c r="J74" s="150"/>
      <c r="K74" s="150"/>
      <c r="L74" s="67"/>
    </row>
    <row r="75" spans="7:12" ht="15.6" x14ac:dyDescent="0.3">
      <c r="G75" s="81"/>
      <c r="H75" s="150"/>
      <c r="I75" s="150"/>
      <c r="J75" s="150"/>
      <c r="K75" s="150"/>
      <c r="L75" s="67"/>
    </row>
    <row r="76" spans="7:12" ht="15.6" x14ac:dyDescent="0.3">
      <c r="G76" s="81"/>
      <c r="H76" s="150"/>
      <c r="I76" s="150"/>
      <c r="J76" s="150"/>
      <c r="K76" s="150"/>
      <c r="L76" s="67"/>
    </row>
    <row r="77" spans="7:12" ht="15.6" x14ac:dyDescent="0.3">
      <c r="G77" s="81"/>
      <c r="H77" s="150"/>
      <c r="I77" s="150"/>
      <c r="J77" s="150"/>
      <c r="K77" s="150"/>
      <c r="L77" s="67"/>
    </row>
    <row r="78" spans="7:12" ht="15.6" x14ac:dyDescent="0.3">
      <c r="G78" s="81"/>
      <c r="H78" s="150"/>
      <c r="I78" s="150"/>
      <c r="J78" s="150"/>
      <c r="K78" s="150"/>
      <c r="L78" s="67"/>
    </row>
    <row r="79" spans="7:12" ht="15.6" x14ac:dyDescent="0.3">
      <c r="G79" s="81"/>
      <c r="H79" s="150"/>
      <c r="I79" s="150"/>
      <c r="J79" s="150"/>
      <c r="K79" s="150"/>
      <c r="L79" s="67"/>
    </row>
    <row r="80" spans="7:12" ht="15.6" x14ac:dyDescent="0.3">
      <c r="G80" s="81"/>
      <c r="H80" s="150"/>
      <c r="I80" s="150"/>
      <c r="J80" s="150"/>
      <c r="K80" s="150"/>
      <c r="L80" s="67"/>
    </row>
    <row r="81" spans="7:12" ht="15.6" x14ac:dyDescent="0.3">
      <c r="G81" s="81"/>
      <c r="H81" s="150"/>
      <c r="I81" s="150"/>
      <c r="J81" s="150"/>
      <c r="K81" s="150"/>
      <c r="L81" s="67"/>
    </row>
    <row r="82" spans="7:12" ht="15.6" x14ac:dyDescent="0.3">
      <c r="G82" s="81"/>
      <c r="H82" s="150"/>
      <c r="I82" s="150"/>
      <c r="J82" s="150"/>
      <c r="K82" s="150"/>
      <c r="L82" s="67"/>
    </row>
    <row r="83" spans="7:12" ht="15.6" x14ac:dyDescent="0.3">
      <c r="G83" s="81"/>
      <c r="H83" s="150"/>
      <c r="I83" s="150"/>
      <c r="J83" s="150"/>
      <c r="K83" s="150"/>
      <c r="L83" s="67"/>
    </row>
    <row r="84" spans="7:12" ht="15.6" x14ac:dyDescent="0.3">
      <c r="G84" s="81"/>
      <c r="H84" s="150"/>
      <c r="I84" s="150"/>
      <c r="J84" s="150"/>
      <c r="K84" s="150"/>
      <c r="L84" s="67"/>
    </row>
    <row r="85" spans="7:12" ht="15.6" x14ac:dyDescent="0.3">
      <c r="G85" s="81"/>
      <c r="H85" s="150"/>
      <c r="I85" s="150"/>
      <c r="J85" s="150"/>
      <c r="K85" s="150"/>
      <c r="L85" s="67"/>
    </row>
    <row r="86" spans="7:12" ht="15.6" x14ac:dyDescent="0.3">
      <c r="G86" s="81"/>
      <c r="H86" s="150"/>
      <c r="I86" s="150"/>
      <c r="J86" s="150"/>
      <c r="K86" s="150"/>
      <c r="L86" s="67"/>
    </row>
    <row r="87" spans="7:12" ht="15.6" x14ac:dyDescent="0.3">
      <c r="G87" s="81"/>
      <c r="H87" s="150"/>
      <c r="I87" s="150"/>
      <c r="J87" s="150"/>
      <c r="K87" s="150"/>
      <c r="L87" s="67"/>
    </row>
    <row r="88" spans="7:12" ht="15.6" x14ac:dyDescent="0.3">
      <c r="G88" s="81"/>
      <c r="H88" s="150"/>
      <c r="I88" s="150"/>
      <c r="J88" s="150"/>
      <c r="K88" s="150"/>
      <c r="L88" s="67"/>
    </row>
    <row r="89" spans="7:12" ht="15.6" x14ac:dyDescent="0.3">
      <c r="G89" s="81"/>
      <c r="H89" s="150"/>
      <c r="I89" s="150"/>
      <c r="J89" s="150"/>
      <c r="K89" s="150"/>
      <c r="L89" s="67"/>
    </row>
    <row r="90" spans="7:12" ht="15.6" x14ac:dyDescent="0.3">
      <c r="G90" s="81"/>
      <c r="H90" s="150"/>
      <c r="I90" s="150"/>
      <c r="J90" s="150"/>
      <c r="K90" s="150"/>
      <c r="L90" s="67"/>
    </row>
    <row r="91" spans="7:12" ht="15.6" x14ac:dyDescent="0.3">
      <c r="G91" s="81"/>
      <c r="H91" s="150"/>
      <c r="I91" s="150"/>
      <c r="J91" s="150"/>
      <c r="K91" s="150"/>
      <c r="L91" s="67"/>
    </row>
    <row r="92" spans="7:12" ht="15.6" x14ac:dyDescent="0.3">
      <c r="G92" s="81"/>
      <c r="H92" s="150"/>
      <c r="I92" s="150"/>
      <c r="J92" s="150"/>
      <c r="K92" s="150"/>
      <c r="L92" s="67"/>
    </row>
    <row r="93" spans="7:12" ht="15.6" x14ac:dyDescent="0.3">
      <c r="G93" s="81"/>
      <c r="H93" s="150"/>
      <c r="I93" s="150"/>
      <c r="J93" s="150"/>
      <c r="K93" s="150"/>
      <c r="L93" s="67"/>
    </row>
    <row r="94" spans="7:12" ht="15.6" x14ac:dyDescent="0.3">
      <c r="G94" s="81"/>
      <c r="H94" s="150"/>
      <c r="I94" s="150"/>
      <c r="J94" s="150"/>
      <c r="K94" s="150"/>
      <c r="L94" s="67"/>
    </row>
    <row r="95" spans="7:12" ht="15.6" x14ac:dyDescent="0.3">
      <c r="G95" s="81"/>
      <c r="H95" s="150"/>
      <c r="I95" s="150"/>
      <c r="J95" s="150"/>
      <c r="K95" s="150"/>
      <c r="L95" s="67"/>
    </row>
    <row r="96" spans="7:12" ht="15.6" x14ac:dyDescent="0.3">
      <c r="G96" s="81"/>
      <c r="H96" s="150"/>
      <c r="I96" s="150"/>
      <c r="J96" s="150"/>
      <c r="K96" s="150"/>
      <c r="L96" s="67"/>
    </row>
    <row r="97" spans="7:12" ht="15.6" x14ac:dyDescent="0.3">
      <c r="G97" s="81"/>
      <c r="H97" s="150"/>
      <c r="I97" s="150"/>
      <c r="J97" s="150"/>
      <c r="K97" s="150"/>
      <c r="L97" s="67"/>
    </row>
    <row r="98" spans="7:12" ht="15.6" x14ac:dyDescent="0.3">
      <c r="G98" s="81"/>
      <c r="H98" s="150"/>
      <c r="I98" s="150"/>
      <c r="J98" s="150"/>
      <c r="K98" s="150"/>
      <c r="L98" s="67"/>
    </row>
    <row r="99" spans="7:12" ht="15.6" x14ac:dyDescent="0.3">
      <c r="G99" s="81"/>
      <c r="H99" s="150"/>
      <c r="I99" s="150"/>
      <c r="J99" s="150"/>
      <c r="K99" s="150"/>
      <c r="L99" s="67"/>
    </row>
    <row r="100" spans="7:12" ht="15.6" x14ac:dyDescent="0.3">
      <c r="G100" s="81"/>
      <c r="H100" s="150"/>
      <c r="I100" s="150"/>
      <c r="J100" s="150"/>
      <c r="K100" s="150"/>
      <c r="L100" s="67"/>
    </row>
    <row r="101" spans="7:12" ht="15.6" x14ac:dyDescent="0.3">
      <c r="G101" s="81"/>
      <c r="H101" s="150"/>
      <c r="I101" s="150"/>
      <c r="J101" s="150"/>
      <c r="K101" s="150"/>
      <c r="L101" s="67"/>
    </row>
    <row r="102" spans="7:12" ht="15.6" x14ac:dyDescent="0.3">
      <c r="G102" s="81"/>
      <c r="H102" s="150"/>
      <c r="I102" s="150"/>
      <c r="J102" s="150"/>
      <c r="K102" s="150"/>
      <c r="L102" s="67"/>
    </row>
    <row r="103" spans="7:12" ht="15.6" x14ac:dyDescent="0.3">
      <c r="G103" s="81"/>
      <c r="H103" s="150"/>
      <c r="I103" s="150"/>
      <c r="J103" s="150"/>
      <c r="K103" s="150"/>
      <c r="L103" s="67"/>
    </row>
    <row r="104" spans="7:12" ht="15.6" x14ac:dyDescent="0.3">
      <c r="G104" s="81"/>
      <c r="H104" s="150"/>
      <c r="I104" s="150"/>
      <c r="J104" s="150"/>
      <c r="K104" s="150"/>
      <c r="L104" s="67"/>
    </row>
    <row r="105" spans="7:12" ht="15.6" x14ac:dyDescent="0.3">
      <c r="G105" s="81"/>
      <c r="H105" s="150"/>
      <c r="I105" s="150"/>
      <c r="J105" s="150"/>
      <c r="K105" s="150"/>
      <c r="L105" s="67"/>
    </row>
    <row r="106" spans="7:12" ht="15.6" x14ac:dyDescent="0.3">
      <c r="G106" s="81"/>
      <c r="H106" s="150"/>
      <c r="I106" s="150"/>
      <c r="J106" s="150"/>
      <c r="K106" s="150"/>
      <c r="L106" s="67"/>
    </row>
    <row r="107" spans="7:12" ht="15.6" x14ac:dyDescent="0.3">
      <c r="G107" s="81"/>
      <c r="H107" s="150"/>
      <c r="I107" s="150"/>
      <c r="J107" s="150"/>
      <c r="K107" s="150"/>
      <c r="L107" s="67"/>
    </row>
    <row r="108" spans="7:12" ht="15.6" x14ac:dyDescent="0.3">
      <c r="G108" s="81"/>
      <c r="H108" s="150"/>
      <c r="I108" s="150"/>
      <c r="J108" s="150"/>
      <c r="K108" s="150"/>
      <c r="L108" s="67"/>
    </row>
    <row r="109" spans="7:12" ht="15.6" x14ac:dyDescent="0.3">
      <c r="G109" s="81"/>
      <c r="H109" s="150"/>
      <c r="I109" s="150"/>
      <c r="J109" s="150"/>
      <c r="K109" s="150"/>
      <c r="L109" s="67"/>
    </row>
    <row r="110" spans="7:12" ht="15.6" x14ac:dyDescent="0.3">
      <c r="G110" s="81"/>
      <c r="H110" s="150"/>
      <c r="I110" s="150"/>
      <c r="J110" s="150"/>
      <c r="K110" s="150"/>
      <c r="L110" s="67"/>
    </row>
    <row r="111" spans="7:12" ht="15.6" x14ac:dyDescent="0.3">
      <c r="G111" s="81"/>
      <c r="H111" s="150"/>
      <c r="I111" s="150"/>
      <c r="J111" s="150"/>
      <c r="K111" s="150"/>
      <c r="L111" s="67"/>
    </row>
    <row r="112" spans="7:12" ht="15.6" x14ac:dyDescent="0.3">
      <c r="G112" s="81"/>
      <c r="H112" s="150"/>
      <c r="I112" s="150"/>
      <c r="J112" s="150"/>
      <c r="K112" s="150"/>
      <c r="L112" s="67"/>
    </row>
    <row r="113" spans="7:12" ht="15.6" x14ac:dyDescent="0.3">
      <c r="G113" s="81"/>
      <c r="H113" s="150"/>
      <c r="I113" s="150"/>
      <c r="J113" s="150"/>
      <c r="K113" s="150"/>
      <c r="L113" s="67"/>
    </row>
    <row r="114" spans="7:12" ht="15.6" x14ac:dyDescent="0.3">
      <c r="G114" s="81"/>
      <c r="H114" s="150"/>
      <c r="I114" s="150"/>
      <c r="J114" s="150"/>
      <c r="K114" s="150"/>
      <c r="L114" s="67"/>
    </row>
    <row r="115" spans="7:12" ht="15.6" x14ac:dyDescent="0.3">
      <c r="G115" s="81"/>
      <c r="H115" s="150"/>
      <c r="I115" s="150"/>
      <c r="J115" s="150"/>
      <c r="K115" s="150"/>
      <c r="L115" s="67"/>
    </row>
    <row r="116" spans="7:12" ht="15.6" x14ac:dyDescent="0.3">
      <c r="G116" s="81"/>
      <c r="H116" s="150"/>
      <c r="I116" s="150"/>
      <c r="J116" s="150"/>
      <c r="K116" s="150"/>
      <c r="L116" s="67"/>
    </row>
    <row r="117" spans="7:12" ht="15.6" x14ac:dyDescent="0.3">
      <c r="G117" s="81"/>
      <c r="H117" s="150"/>
      <c r="I117" s="150"/>
      <c r="J117" s="150"/>
      <c r="K117" s="150"/>
      <c r="L117" s="67"/>
    </row>
    <row r="118" spans="7:12" ht="15.6" x14ac:dyDescent="0.3">
      <c r="G118" s="81"/>
      <c r="H118" s="150"/>
      <c r="I118" s="150"/>
      <c r="J118" s="150"/>
      <c r="K118" s="150"/>
      <c r="L118" s="67"/>
    </row>
    <row r="119" spans="7:12" ht="15.6" x14ac:dyDescent="0.3">
      <c r="G119" s="81"/>
      <c r="H119" s="150"/>
      <c r="I119" s="150"/>
      <c r="J119" s="150"/>
      <c r="K119" s="150"/>
      <c r="L119" s="67"/>
    </row>
    <row r="120" spans="7:12" ht="15.6" x14ac:dyDescent="0.3">
      <c r="G120" s="81"/>
      <c r="H120" s="150"/>
      <c r="I120" s="150"/>
      <c r="J120" s="150"/>
      <c r="K120" s="150"/>
      <c r="L120" s="67"/>
    </row>
    <row r="121" spans="7:12" ht="15.6" x14ac:dyDescent="0.3">
      <c r="G121" s="81"/>
      <c r="H121" s="150"/>
      <c r="I121" s="150"/>
      <c r="J121" s="150"/>
      <c r="K121" s="150"/>
      <c r="L121" s="67"/>
    </row>
    <row r="122" spans="7:12" ht="15.6" x14ac:dyDescent="0.3">
      <c r="G122" s="81"/>
      <c r="H122" s="150"/>
      <c r="I122" s="150"/>
      <c r="J122" s="150"/>
      <c r="K122" s="150"/>
      <c r="L122" s="67"/>
    </row>
    <row r="123" spans="7:12" ht="15.6" x14ac:dyDescent="0.3">
      <c r="G123" s="81"/>
      <c r="H123" s="150"/>
      <c r="I123" s="150"/>
      <c r="J123" s="150"/>
      <c r="K123" s="150"/>
      <c r="L123" s="67"/>
    </row>
    <row r="124" spans="7:12" ht="15.6" x14ac:dyDescent="0.3">
      <c r="G124" s="81"/>
      <c r="H124" s="150"/>
      <c r="I124" s="150"/>
      <c r="J124" s="150"/>
      <c r="K124" s="150"/>
      <c r="L124" s="67"/>
    </row>
    <row r="125" spans="7:12" ht="15.6" x14ac:dyDescent="0.3">
      <c r="G125" s="67"/>
      <c r="H125" s="150"/>
      <c r="I125" s="150"/>
      <c r="J125" s="150"/>
      <c r="K125" s="150"/>
      <c r="L125" s="67"/>
    </row>
    <row r="126" spans="7:12" ht="15.6" x14ac:dyDescent="0.3">
      <c r="G126" s="67"/>
      <c r="H126" s="150"/>
      <c r="I126" s="150"/>
      <c r="J126" s="150"/>
      <c r="K126" s="150"/>
      <c r="L126" s="67"/>
    </row>
    <row r="127" spans="7:12" ht="15.6" x14ac:dyDescent="0.3">
      <c r="G127" s="67"/>
      <c r="H127" s="150"/>
      <c r="I127" s="150"/>
      <c r="J127" s="150"/>
      <c r="K127" s="150"/>
      <c r="L127" s="67"/>
    </row>
    <row r="128" spans="7:12" ht="15.6" x14ac:dyDescent="0.3">
      <c r="G128" s="67"/>
      <c r="H128" s="150"/>
      <c r="I128" s="150"/>
      <c r="J128" s="150"/>
      <c r="K128" s="150"/>
      <c r="L128" s="67"/>
    </row>
    <row r="129" spans="7:12" ht="15.6" x14ac:dyDescent="0.3">
      <c r="G129" s="67"/>
      <c r="H129" s="150"/>
      <c r="I129" s="150"/>
      <c r="J129" s="150"/>
      <c r="K129" s="150"/>
      <c r="L129" s="67"/>
    </row>
    <row r="130" spans="7:12" ht="15.6" x14ac:dyDescent="0.3">
      <c r="G130" s="67"/>
      <c r="H130" s="150"/>
      <c r="I130" s="150"/>
      <c r="J130" s="150"/>
      <c r="K130" s="150"/>
      <c r="L130" s="67"/>
    </row>
    <row r="131" spans="7:12" ht="15.6" x14ac:dyDescent="0.3">
      <c r="G131" s="67"/>
      <c r="H131" s="150"/>
      <c r="I131" s="150"/>
      <c r="J131" s="150"/>
      <c r="K131" s="150"/>
      <c r="L131" s="67"/>
    </row>
    <row r="132" spans="7:12" ht="15.6" x14ac:dyDescent="0.3">
      <c r="G132" s="67"/>
      <c r="H132" s="150"/>
      <c r="I132" s="150"/>
      <c r="J132" s="150"/>
      <c r="K132" s="150"/>
      <c r="L132" s="67"/>
    </row>
    <row r="133" spans="7:12" ht="15.6" x14ac:dyDescent="0.3">
      <c r="G133" s="67"/>
      <c r="H133" s="150"/>
      <c r="I133" s="150"/>
      <c r="J133" s="150"/>
      <c r="K133" s="150"/>
      <c r="L133" s="67"/>
    </row>
    <row r="134" spans="7:12" ht="15.6" x14ac:dyDescent="0.3">
      <c r="G134" s="67"/>
      <c r="H134" s="150"/>
      <c r="I134" s="150"/>
      <c r="J134" s="150"/>
      <c r="K134" s="150"/>
      <c r="L134" s="67"/>
    </row>
    <row r="135" spans="7:12" ht="15.6" x14ac:dyDescent="0.3">
      <c r="G135" s="67"/>
      <c r="H135" s="150"/>
      <c r="I135" s="150"/>
      <c r="J135" s="150"/>
      <c r="K135" s="150"/>
      <c r="L135" s="67"/>
    </row>
    <row r="136" spans="7:12" ht="15.6" x14ac:dyDescent="0.3">
      <c r="G136" s="67"/>
      <c r="H136" s="150"/>
      <c r="I136" s="150"/>
      <c r="J136" s="150"/>
      <c r="K136" s="150"/>
      <c r="L136" s="67"/>
    </row>
    <row r="137" spans="7:12" ht="15.6" x14ac:dyDescent="0.3">
      <c r="G137" s="67"/>
      <c r="H137" s="150"/>
      <c r="I137" s="150"/>
      <c r="J137" s="150"/>
      <c r="K137" s="150"/>
      <c r="L137" s="67"/>
    </row>
    <row r="138" spans="7:12" ht="15.6" x14ac:dyDescent="0.3">
      <c r="G138" s="67"/>
      <c r="H138" s="150"/>
      <c r="I138" s="150"/>
      <c r="J138" s="150"/>
      <c r="K138" s="150"/>
      <c r="L138" s="67"/>
    </row>
    <row r="139" spans="7:12" ht="15.6" x14ac:dyDescent="0.3">
      <c r="G139" s="67"/>
      <c r="H139" s="150"/>
      <c r="I139" s="150"/>
      <c r="J139" s="150"/>
      <c r="K139" s="150"/>
      <c r="L139" s="67"/>
    </row>
    <row r="140" spans="7:12" ht="15.6" x14ac:dyDescent="0.3">
      <c r="G140" s="67"/>
      <c r="H140" s="150"/>
      <c r="I140" s="150"/>
      <c r="J140" s="150"/>
      <c r="K140" s="150"/>
      <c r="L140" s="67"/>
    </row>
    <row r="141" spans="7:12" ht="15.6" x14ac:dyDescent="0.3">
      <c r="G141" s="67"/>
      <c r="H141" s="150"/>
      <c r="I141" s="150"/>
      <c r="J141" s="150"/>
      <c r="K141" s="150"/>
      <c r="L141" s="67"/>
    </row>
    <row r="142" spans="7:12" ht="15.6" x14ac:dyDescent="0.3">
      <c r="G142" s="67"/>
      <c r="H142" s="150"/>
      <c r="I142" s="150"/>
      <c r="J142" s="150"/>
      <c r="K142" s="150"/>
      <c r="L142" s="67"/>
    </row>
    <row r="143" spans="7:12" ht="15.6" x14ac:dyDescent="0.3">
      <c r="G143" s="67"/>
      <c r="H143" s="150"/>
      <c r="I143" s="150"/>
      <c r="J143" s="150"/>
      <c r="K143" s="150"/>
      <c r="L143" s="67"/>
    </row>
    <row r="144" spans="7:12" ht="15.6" x14ac:dyDescent="0.3">
      <c r="G144" s="67"/>
      <c r="H144" s="150"/>
      <c r="I144" s="150"/>
      <c r="J144" s="150"/>
      <c r="K144" s="150"/>
      <c r="L144" s="67"/>
    </row>
    <row r="145" spans="7:12" ht="15.6" x14ac:dyDescent="0.3">
      <c r="G145" s="67"/>
      <c r="H145" s="150"/>
      <c r="I145" s="150"/>
      <c r="J145" s="150"/>
      <c r="K145" s="150"/>
      <c r="L145" s="67"/>
    </row>
    <row r="146" spans="7:12" ht="15.6" x14ac:dyDescent="0.3">
      <c r="G146" s="67"/>
      <c r="H146" s="150"/>
      <c r="I146" s="150"/>
      <c r="J146" s="150"/>
      <c r="K146" s="150"/>
      <c r="L146" s="67"/>
    </row>
    <row r="147" spans="7:12" ht="15.6" x14ac:dyDescent="0.3">
      <c r="G147" s="67"/>
      <c r="H147" s="150"/>
      <c r="I147" s="150"/>
      <c r="J147" s="150"/>
      <c r="K147" s="150"/>
      <c r="L147" s="67"/>
    </row>
    <row r="148" spans="7:12" ht="15.6" x14ac:dyDescent="0.3">
      <c r="G148" s="67"/>
      <c r="H148" s="150"/>
      <c r="I148" s="150"/>
      <c r="J148" s="150"/>
      <c r="K148" s="150"/>
      <c r="L148" s="67"/>
    </row>
    <row r="149" spans="7:12" ht="15.6" x14ac:dyDescent="0.3">
      <c r="G149" s="67"/>
      <c r="H149" s="150"/>
      <c r="I149" s="150"/>
      <c r="J149" s="150"/>
      <c r="K149" s="150"/>
      <c r="L149" s="67"/>
    </row>
    <row r="150" spans="7:12" ht="15.6" x14ac:dyDescent="0.3">
      <c r="G150" s="67"/>
      <c r="H150" s="150"/>
      <c r="I150" s="150"/>
      <c r="J150" s="150"/>
      <c r="K150" s="150"/>
      <c r="L150" s="67"/>
    </row>
    <row r="151" spans="7:12" ht="15.6" x14ac:dyDescent="0.3">
      <c r="G151" s="67"/>
      <c r="H151" s="150"/>
      <c r="I151" s="150"/>
      <c r="J151" s="150"/>
      <c r="K151" s="150"/>
      <c r="L151" s="67"/>
    </row>
    <row r="152" spans="7:12" ht="15.6" x14ac:dyDescent="0.3">
      <c r="G152" s="67"/>
      <c r="H152" s="150"/>
      <c r="I152" s="150"/>
      <c r="J152" s="150"/>
      <c r="K152" s="150"/>
      <c r="L152" s="67"/>
    </row>
    <row r="153" spans="7:12" ht="15.6" x14ac:dyDescent="0.3">
      <c r="G153" s="67"/>
      <c r="H153" s="150"/>
      <c r="I153" s="150"/>
      <c r="J153" s="150"/>
      <c r="K153" s="150"/>
      <c r="L153" s="67"/>
    </row>
    <row r="154" spans="7:12" ht="15.6" x14ac:dyDescent="0.3">
      <c r="G154" s="67"/>
      <c r="H154" s="150"/>
      <c r="I154" s="150"/>
      <c r="J154" s="150"/>
      <c r="K154" s="150"/>
      <c r="L154" s="67"/>
    </row>
    <row r="155" spans="7:12" ht="15.6" x14ac:dyDescent="0.3">
      <c r="G155" s="67"/>
      <c r="H155" s="150"/>
      <c r="I155" s="150"/>
      <c r="J155" s="150"/>
      <c r="K155" s="150"/>
      <c r="L155" s="67"/>
    </row>
    <row r="156" spans="7:12" ht="15.6" x14ac:dyDescent="0.3">
      <c r="G156" s="67"/>
      <c r="H156" s="150"/>
      <c r="I156" s="150"/>
      <c r="J156" s="150"/>
      <c r="K156" s="150"/>
      <c r="L156" s="67"/>
    </row>
    <row r="157" spans="7:12" ht="15.6" x14ac:dyDescent="0.3">
      <c r="G157" s="67"/>
      <c r="H157" s="150"/>
      <c r="I157" s="150"/>
      <c r="J157" s="150"/>
      <c r="K157" s="150"/>
      <c r="L157" s="67"/>
    </row>
    <row r="158" spans="7:12" ht="15.6" x14ac:dyDescent="0.3">
      <c r="G158" s="67"/>
      <c r="H158" s="150"/>
      <c r="I158" s="150"/>
      <c r="J158" s="150"/>
      <c r="K158" s="150"/>
      <c r="L158" s="67"/>
    </row>
    <row r="159" spans="7:12" ht="15.6" x14ac:dyDescent="0.3">
      <c r="G159" s="67"/>
      <c r="H159" s="150"/>
      <c r="I159" s="150"/>
      <c r="J159" s="150"/>
      <c r="K159" s="150"/>
      <c r="L159" s="67"/>
    </row>
    <row r="160" spans="7:12" ht="15.6" x14ac:dyDescent="0.3">
      <c r="G160" s="67"/>
      <c r="H160" s="150"/>
      <c r="I160" s="150"/>
      <c r="J160" s="150"/>
      <c r="K160" s="150"/>
      <c r="L160" s="67"/>
    </row>
    <row r="161" spans="7:12" ht="15.6" x14ac:dyDescent="0.3">
      <c r="G161" s="67"/>
      <c r="H161" s="150"/>
      <c r="I161" s="150"/>
      <c r="J161" s="150"/>
      <c r="K161" s="150"/>
      <c r="L161" s="67"/>
    </row>
    <row r="162" spans="7:12" ht="15.6" x14ac:dyDescent="0.3">
      <c r="G162" s="67"/>
      <c r="H162" s="150"/>
      <c r="I162" s="150"/>
      <c r="J162" s="150"/>
      <c r="K162" s="150"/>
      <c r="L162" s="67"/>
    </row>
    <row r="163" spans="7:12" ht="15.6" x14ac:dyDescent="0.3">
      <c r="G163" s="67"/>
      <c r="H163" s="150"/>
      <c r="I163" s="150"/>
      <c r="J163" s="150"/>
      <c r="K163" s="150"/>
      <c r="L163" s="67"/>
    </row>
    <row r="164" spans="7:12" ht="15.6" x14ac:dyDescent="0.3">
      <c r="G164" s="67"/>
      <c r="H164" s="150"/>
      <c r="I164" s="150"/>
      <c r="J164" s="150"/>
      <c r="K164" s="150"/>
      <c r="L164" s="67"/>
    </row>
    <row r="165" spans="7:12" ht="15.6" x14ac:dyDescent="0.3">
      <c r="G165" s="67"/>
      <c r="H165" s="150"/>
      <c r="I165" s="150"/>
      <c r="J165" s="150"/>
      <c r="K165" s="150"/>
      <c r="L165" s="67"/>
    </row>
    <row r="166" spans="7:12" ht="15.6" x14ac:dyDescent="0.3">
      <c r="G166" s="67"/>
      <c r="H166" s="150"/>
      <c r="I166" s="150"/>
      <c r="J166" s="150"/>
      <c r="K166" s="150"/>
      <c r="L166" s="67"/>
    </row>
    <row r="167" spans="7:12" ht="15.6" x14ac:dyDescent="0.3">
      <c r="G167" s="67"/>
      <c r="H167" s="150"/>
      <c r="I167" s="150"/>
      <c r="J167" s="150"/>
      <c r="K167" s="150"/>
      <c r="L167" s="67"/>
    </row>
    <row r="168" spans="7:12" ht="15.6" x14ac:dyDescent="0.3">
      <c r="G168" s="67"/>
      <c r="H168" s="150"/>
      <c r="I168" s="150"/>
      <c r="J168" s="150"/>
      <c r="K168" s="150"/>
      <c r="L168" s="67"/>
    </row>
    <row r="169" spans="7:12" ht="15.6" x14ac:dyDescent="0.3">
      <c r="G169" s="67"/>
      <c r="H169" s="150"/>
      <c r="I169" s="150"/>
      <c r="J169" s="150"/>
      <c r="K169" s="150"/>
      <c r="L169" s="67"/>
    </row>
    <row r="170" spans="7:12" ht="15.6" x14ac:dyDescent="0.3">
      <c r="G170" s="67"/>
      <c r="H170" s="150"/>
      <c r="I170" s="150"/>
      <c r="J170" s="150"/>
      <c r="K170" s="150"/>
      <c r="L170" s="67"/>
    </row>
    <row r="171" spans="7:12" ht="15.6" x14ac:dyDescent="0.3">
      <c r="G171" s="67"/>
      <c r="H171" s="150"/>
      <c r="I171" s="150"/>
      <c r="J171" s="150"/>
      <c r="K171" s="150"/>
      <c r="L171" s="67"/>
    </row>
    <row r="172" spans="7:12" ht="15.6" x14ac:dyDescent="0.3">
      <c r="G172" s="67"/>
      <c r="H172" s="150"/>
      <c r="I172" s="150"/>
      <c r="J172" s="150"/>
      <c r="K172" s="150"/>
      <c r="L172" s="67"/>
    </row>
    <row r="173" spans="7:12" ht="15.6" x14ac:dyDescent="0.3">
      <c r="G173" s="67"/>
      <c r="H173" s="150"/>
      <c r="I173" s="150"/>
      <c r="J173" s="150"/>
      <c r="K173" s="150"/>
      <c r="L173" s="67"/>
    </row>
    <row r="174" spans="7:12" ht="15.6" x14ac:dyDescent="0.3">
      <c r="G174" s="67"/>
      <c r="H174" s="150"/>
      <c r="I174" s="150"/>
      <c r="J174" s="150"/>
      <c r="K174" s="150"/>
      <c r="L174" s="67"/>
    </row>
    <row r="175" spans="7:12" ht="15.6" x14ac:dyDescent="0.3">
      <c r="G175" s="67"/>
      <c r="H175" s="150"/>
      <c r="I175" s="150"/>
      <c r="J175" s="150"/>
      <c r="K175" s="150"/>
      <c r="L175" s="67"/>
    </row>
    <row r="176" spans="7:12" ht="15.6" x14ac:dyDescent="0.3">
      <c r="G176" s="67"/>
      <c r="H176" s="150"/>
      <c r="I176" s="150"/>
      <c r="J176" s="150"/>
      <c r="K176" s="150"/>
      <c r="L176" s="67"/>
    </row>
    <row r="177" spans="7:12" ht="15.6" x14ac:dyDescent="0.3">
      <c r="G177" s="67"/>
      <c r="H177" s="150"/>
      <c r="I177" s="150"/>
      <c r="J177" s="150"/>
      <c r="K177" s="150"/>
      <c r="L177" s="67"/>
    </row>
    <row r="178" spans="7:12" ht="15.6" x14ac:dyDescent="0.3">
      <c r="G178" s="67"/>
      <c r="H178" s="150"/>
      <c r="I178" s="150"/>
      <c r="J178" s="150"/>
      <c r="K178" s="150"/>
      <c r="L178" s="67"/>
    </row>
    <row r="179" spans="7:12" ht="15.6" x14ac:dyDescent="0.3">
      <c r="G179" s="67"/>
      <c r="H179" s="150"/>
      <c r="I179" s="150"/>
      <c r="J179" s="150"/>
      <c r="K179" s="150"/>
      <c r="L179" s="67"/>
    </row>
    <row r="180" spans="7:12" ht="15.6" x14ac:dyDescent="0.3">
      <c r="G180" s="67"/>
      <c r="H180" s="150"/>
      <c r="I180" s="150"/>
      <c r="J180" s="150"/>
      <c r="K180" s="150"/>
      <c r="L180" s="67"/>
    </row>
    <row r="181" spans="7:12" ht="15.6" x14ac:dyDescent="0.3">
      <c r="G181" s="67"/>
      <c r="H181" s="150"/>
      <c r="I181" s="150"/>
      <c r="J181" s="150"/>
      <c r="K181" s="150"/>
      <c r="L181" s="67"/>
    </row>
    <row r="182" spans="7:12" ht="15.6" x14ac:dyDescent="0.3">
      <c r="G182" s="67"/>
      <c r="H182" s="150"/>
      <c r="I182" s="150"/>
      <c r="J182" s="150"/>
      <c r="K182" s="150"/>
      <c r="L182" s="67"/>
    </row>
    <row r="183" spans="7:12" ht="15.6" x14ac:dyDescent="0.3">
      <c r="G183" s="67"/>
      <c r="H183" s="150"/>
      <c r="I183" s="150"/>
      <c r="J183" s="150"/>
      <c r="K183" s="150"/>
      <c r="L183" s="67"/>
    </row>
    <row r="184" spans="7:12" ht="15.6" x14ac:dyDescent="0.3">
      <c r="G184" s="67"/>
      <c r="H184" s="150"/>
      <c r="I184" s="150"/>
      <c r="J184" s="150"/>
      <c r="K184" s="150"/>
      <c r="L184" s="67"/>
    </row>
    <row r="185" spans="7:12" ht="15.6" x14ac:dyDescent="0.3">
      <c r="G185" s="67"/>
      <c r="H185" s="150"/>
      <c r="I185" s="150"/>
      <c r="J185" s="150"/>
      <c r="K185" s="150"/>
      <c r="L185" s="67"/>
    </row>
    <row r="186" spans="7:12" ht="15.6" x14ac:dyDescent="0.3">
      <c r="G186" s="67"/>
      <c r="H186" s="150"/>
      <c r="I186" s="150"/>
      <c r="J186" s="150"/>
      <c r="K186" s="150"/>
      <c r="L186" s="67"/>
    </row>
    <row r="187" spans="7:12" ht="15.6" x14ac:dyDescent="0.3">
      <c r="G187" s="67"/>
      <c r="H187" s="150"/>
      <c r="I187" s="150"/>
      <c r="J187" s="150"/>
      <c r="K187" s="150"/>
      <c r="L187" s="67"/>
    </row>
    <row r="188" spans="7:12" ht="15.6" x14ac:dyDescent="0.3">
      <c r="G188" s="67"/>
      <c r="H188" s="150"/>
      <c r="I188" s="150"/>
      <c r="J188" s="150"/>
      <c r="K188" s="150"/>
      <c r="L188" s="67"/>
    </row>
    <row r="189" spans="7:12" ht="15.6" x14ac:dyDescent="0.3">
      <c r="G189" s="67"/>
      <c r="H189" s="150"/>
      <c r="I189" s="150"/>
      <c r="J189" s="150"/>
      <c r="K189" s="150"/>
      <c r="L189" s="67"/>
    </row>
    <row r="190" spans="7:12" ht="15.6" x14ac:dyDescent="0.3">
      <c r="G190" s="67"/>
      <c r="H190" s="150"/>
      <c r="I190" s="150"/>
      <c r="J190" s="150"/>
      <c r="K190" s="150"/>
      <c r="L190" s="67"/>
    </row>
    <row r="191" spans="7:12" ht="15.6" x14ac:dyDescent="0.3">
      <c r="G191" s="67"/>
      <c r="H191" s="150"/>
      <c r="I191" s="150"/>
      <c r="J191" s="150"/>
      <c r="K191" s="150"/>
      <c r="L191" s="67"/>
    </row>
    <row r="192" spans="7:12" ht="15.6" x14ac:dyDescent="0.3">
      <c r="G192" s="67"/>
      <c r="H192" s="150"/>
      <c r="I192" s="150"/>
      <c r="J192" s="150"/>
      <c r="K192" s="150"/>
      <c r="L192" s="67"/>
    </row>
    <row r="193" spans="7:12" ht="15.6" x14ac:dyDescent="0.3">
      <c r="G193" s="67"/>
      <c r="H193" s="150"/>
      <c r="I193" s="150"/>
      <c r="J193" s="150"/>
      <c r="K193" s="150"/>
      <c r="L193" s="67"/>
    </row>
    <row r="194" spans="7:12" ht="15.6" x14ac:dyDescent="0.3">
      <c r="G194" s="67"/>
      <c r="H194" s="150"/>
      <c r="I194" s="150"/>
      <c r="J194" s="150"/>
      <c r="K194" s="150"/>
      <c r="L194" s="67"/>
    </row>
    <row r="195" spans="7:12" ht="15.6" x14ac:dyDescent="0.3">
      <c r="G195" s="67"/>
      <c r="H195" s="150"/>
      <c r="I195" s="150"/>
      <c r="J195" s="150"/>
      <c r="K195" s="150"/>
      <c r="L195" s="67"/>
    </row>
    <row r="196" spans="7:12" ht="15.6" x14ac:dyDescent="0.3">
      <c r="G196" s="67"/>
      <c r="H196" s="150"/>
      <c r="I196" s="150"/>
      <c r="J196" s="150"/>
      <c r="K196" s="150"/>
      <c r="L196" s="67"/>
    </row>
    <row r="197" spans="7:12" ht="15.6" x14ac:dyDescent="0.3">
      <c r="G197" s="67"/>
      <c r="H197" s="150"/>
      <c r="I197" s="150"/>
      <c r="J197" s="150"/>
      <c r="K197" s="150"/>
      <c r="L197" s="67"/>
    </row>
    <row r="198" spans="7:12" ht="15.6" x14ac:dyDescent="0.3">
      <c r="G198" s="67"/>
      <c r="H198" s="150"/>
      <c r="I198" s="150"/>
      <c r="J198" s="150"/>
      <c r="K198" s="150"/>
      <c r="L198" s="67"/>
    </row>
    <row r="199" spans="7:12" ht="15.6" x14ac:dyDescent="0.3">
      <c r="G199" s="67"/>
      <c r="H199" s="150"/>
      <c r="I199" s="150"/>
      <c r="J199" s="150"/>
      <c r="K199" s="150"/>
      <c r="L199" s="67"/>
    </row>
    <row r="200" spans="7:12" ht="15.6" x14ac:dyDescent="0.3">
      <c r="G200" s="67"/>
      <c r="H200" s="150"/>
      <c r="I200" s="150"/>
      <c r="J200" s="150"/>
      <c r="K200" s="150"/>
      <c r="L200" s="67"/>
    </row>
    <row r="201" spans="7:12" ht="15.6" x14ac:dyDescent="0.3">
      <c r="G201" s="67"/>
      <c r="H201" s="150"/>
      <c r="I201" s="150"/>
      <c r="J201" s="150"/>
      <c r="K201" s="150"/>
      <c r="L201" s="67"/>
    </row>
    <row r="202" spans="7:12" ht="15.6" x14ac:dyDescent="0.3">
      <c r="G202" s="67"/>
      <c r="H202" s="150"/>
      <c r="I202" s="150"/>
      <c r="J202" s="150"/>
      <c r="K202" s="150"/>
      <c r="L202" s="67"/>
    </row>
    <row r="203" spans="7:12" ht="15.6" x14ac:dyDescent="0.3">
      <c r="G203" s="67"/>
      <c r="H203" s="150"/>
      <c r="I203" s="150"/>
      <c r="J203" s="150"/>
      <c r="K203" s="150"/>
      <c r="L203" s="67"/>
    </row>
    <row r="204" spans="7:12" ht="15.6" x14ac:dyDescent="0.3">
      <c r="G204" s="67"/>
      <c r="H204" s="150"/>
      <c r="I204" s="150"/>
      <c r="J204" s="150"/>
      <c r="K204" s="150"/>
      <c r="L204" s="67"/>
    </row>
    <row r="205" spans="7:12" ht="15.6" x14ac:dyDescent="0.3">
      <c r="G205" s="67"/>
      <c r="H205" s="150"/>
      <c r="I205" s="150"/>
      <c r="J205" s="150"/>
      <c r="K205" s="150"/>
      <c r="L205" s="67"/>
    </row>
    <row r="206" spans="7:12" ht="15.6" x14ac:dyDescent="0.3">
      <c r="G206" s="67"/>
      <c r="H206" s="150"/>
      <c r="I206" s="150"/>
      <c r="J206" s="150"/>
      <c r="K206" s="150"/>
      <c r="L206" s="67"/>
    </row>
    <row r="207" spans="7:12" ht="15.6" x14ac:dyDescent="0.3">
      <c r="G207" s="67"/>
      <c r="H207" s="150"/>
      <c r="I207" s="150"/>
      <c r="J207" s="150"/>
      <c r="K207" s="150"/>
      <c r="L207" s="67"/>
    </row>
    <row r="208" spans="7:12" ht="15.6" x14ac:dyDescent="0.3">
      <c r="G208" s="67"/>
      <c r="H208" s="150"/>
      <c r="I208" s="150"/>
      <c r="J208" s="150"/>
      <c r="K208" s="150"/>
      <c r="L208" s="67"/>
    </row>
    <row r="209" spans="7:12" ht="15.6" x14ac:dyDescent="0.3">
      <c r="G209" s="67"/>
      <c r="H209" s="150"/>
      <c r="I209" s="150"/>
      <c r="J209" s="150"/>
      <c r="K209" s="150"/>
      <c r="L209" s="67"/>
    </row>
    <row r="210" spans="7:12" ht="15.6" x14ac:dyDescent="0.3">
      <c r="G210" s="67"/>
      <c r="H210" s="150"/>
      <c r="I210" s="150"/>
      <c r="J210" s="150"/>
      <c r="K210" s="150"/>
      <c r="L210" s="67"/>
    </row>
    <row r="211" spans="7:12" ht="15.6" x14ac:dyDescent="0.3">
      <c r="G211" s="67"/>
      <c r="H211" s="150"/>
      <c r="I211" s="150"/>
      <c r="J211" s="150"/>
      <c r="K211" s="150"/>
      <c r="L211" s="67"/>
    </row>
    <row r="212" spans="7:12" ht="15.6" x14ac:dyDescent="0.3">
      <c r="G212" s="67"/>
      <c r="H212" s="150"/>
      <c r="I212" s="150"/>
      <c r="J212" s="150"/>
      <c r="K212" s="150"/>
      <c r="L212" s="67"/>
    </row>
    <row r="213" spans="7:12" ht="15.6" x14ac:dyDescent="0.3">
      <c r="G213" s="67"/>
      <c r="H213" s="150"/>
      <c r="I213" s="150"/>
      <c r="J213" s="150"/>
      <c r="K213" s="150"/>
      <c r="L213" s="67"/>
    </row>
    <row r="214" spans="7:12" ht="15.6" x14ac:dyDescent="0.3">
      <c r="G214" s="67"/>
      <c r="H214" s="150"/>
      <c r="I214" s="150"/>
      <c r="J214" s="150"/>
      <c r="K214" s="150"/>
      <c r="L214" s="67"/>
    </row>
    <row r="215" spans="7:12" ht="15.6" x14ac:dyDescent="0.3">
      <c r="G215" s="67"/>
      <c r="H215" s="150"/>
      <c r="I215" s="150"/>
      <c r="J215" s="150"/>
      <c r="K215" s="150"/>
      <c r="L215" s="67"/>
    </row>
    <row r="216" spans="7:12" ht="15.6" x14ac:dyDescent="0.3">
      <c r="G216" s="67"/>
      <c r="H216" s="150"/>
      <c r="I216" s="150"/>
      <c r="J216" s="150"/>
      <c r="K216" s="150"/>
      <c r="L216" s="67"/>
    </row>
    <row r="217" spans="7:12" ht="15.6" x14ac:dyDescent="0.3">
      <c r="G217" s="67"/>
      <c r="H217" s="150"/>
      <c r="I217" s="150"/>
      <c r="J217" s="150"/>
      <c r="K217" s="150"/>
      <c r="L217" s="67"/>
    </row>
    <row r="218" spans="7:12" ht="15.6" x14ac:dyDescent="0.3">
      <c r="G218" s="67"/>
      <c r="H218" s="150"/>
      <c r="I218" s="150"/>
      <c r="J218" s="150"/>
      <c r="K218" s="150"/>
      <c r="L218" s="67"/>
    </row>
    <row r="219" spans="7:12" ht="15.6" x14ac:dyDescent="0.3">
      <c r="G219" s="67"/>
      <c r="H219" s="150"/>
      <c r="I219" s="150"/>
      <c r="J219" s="150"/>
      <c r="K219" s="150"/>
      <c r="L219" s="67"/>
    </row>
    <row r="220" spans="7:12" ht="15.6" x14ac:dyDescent="0.3">
      <c r="G220" s="67"/>
      <c r="H220" s="150"/>
      <c r="I220" s="150"/>
      <c r="J220" s="150"/>
      <c r="K220" s="150"/>
      <c r="L220" s="67"/>
    </row>
    <row r="221" spans="7:12" ht="15.6" x14ac:dyDescent="0.3">
      <c r="G221" s="67"/>
      <c r="H221" s="150"/>
      <c r="I221" s="150"/>
      <c r="J221" s="150"/>
      <c r="K221" s="150"/>
      <c r="L221" s="67"/>
    </row>
    <row r="222" spans="7:12" ht="15.6" x14ac:dyDescent="0.3">
      <c r="G222" s="67"/>
      <c r="H222" s="150"/>
      <c r="I222" s="150"/>
      <c r="J222" s="150"/>
      <c r="K222" s="150"/>
      <c r="L222" s="67"/>
    </row>
    <row r="223" spans="7:12" ht="15.6" x14ac:dyDescent="0.3">
      <c r="G223" s="67"/>
      <c r="H223" s="150"/>
      <c r="I223" s="150"/>
      <c r="J223" s="150"/>
      <c r="K223" s="150"/>
      <c r="L223" s="67"/>
    </row>
    <row r="224" spans="7:12" ht="15.6" x14ac:dyDescent="0.3">
      <c r="G224" s="67"/>
      <c r="H224" s="150"/>
      <c r="I224" s="150"/>
      <c r="J224" s="150"/>
      <c r="K224" s="150"/>
      <c r="L224" s="67"/>
    </row>
    <row r="225" spans="7:12" ht="15.6" x14ac:dyDescent="0.3">
      <c r="G225" s="67"/>
      <c r="H225" s="150"/>
      <c r="I225" s="150"/>
      <c r="J225" s="150"/>
      <c r="K225" s="150"/>
      <c r="L225" s="67"/>
    </row>
    <row r="226" spans="7:12" ht="15.6" x14ac:dyDescent="0.3">
      <c r="G226" s="67"/>
      <c r="H226" s="150"/>
      <c r="I226" s="150"/>
      <c r="J226" s="150"/>
      <c r="K226" s="150"/>
      <c r="L226" s="67"/>
    </row>
    <row r="227" spans="7:12" ht="15.6" x14ac:dyDescent="0.3">
      <c r="G227" s="67"/>
      <c r="H227" s="150"/>
      <c r="I227" s="150"/>
      <c r="J227" s="150"/>
      <c r="K227" s="150"/>
      <c r="L227" s="67"/>
    </row>
    <row r="228" spans="7:12" ht="15.6" x14ac:dyDescent="0.3">
      <c r="G228" s="67"/>
      <c r="H228" s="150"/>
      <c r="I228" s="150"/>
      <c r="J228" s="150"/>
      <c r="K228" s="150"/>
      <c r="L228" s="67"/>
    </row>
    <row r="229" spans="7:12" ht="15.6" x14ac:dyDescent="0.3">
      <c r="G229" s="67"/>
      <c r="H229" s="150"/>
      <c r="I229" s="150"/>
      <c r="J229" s="150"/>
      <c r="K229" s="150"/>
      <c r="L229" s="67"/>
    </row>
    <row r="230" spans="7:12" ht="15.6" x14ac:dyDescent="0.3">
      <c r="G230" s="67"/>
      <c r="H230" s="150"/>
      <c r="I230" s="150"/>
      <c r="J230" s="150"/>
      <c r="K230" s="150"/>
      <c r="L230" s="67"/>
    </row>
    <row r="231" spans="7:12" ht="15.6" x14ac:dyDescent="0.3">
      <c r="G231" s="67"/>
      <c r="H231" s="150"/>
      <c r="I231" s="150"/>
      <c r="J231" s="150"/>
      <c r="K231" s="150"/>
      <c r="L231" s="67"/>
    </row>
    <row r="232" spans="7:12" ht="15.6" x14ac:dyDescent="0.3">
      <c r="G232" s="67"/>
      <c r="H232" s="150"/>
      <c r="I232" s="150"/>
      <c r="J232" s="150"/>
      <c r="K232" s="150"/>
      <c r="L232" s="67"/>
    </row>
    <row r="233" spans="7:12" ht="15.6" x14ac:dyDescent="0.3">
      <c r="G233" s="67"/>
      <c r="H233" s="150"/>
      <c r="I233" s="150"/>
      <c r="J233" s="150"/>
      <c r="K233" s="150"/>
      <c r="L233" s="67"/>
    </row>
    <row r="234" spans="7:12" ht="15.6" x14ac:dyDescent="0.3">
      <c r="G234" s="67"/>
      <c r="H234" s="150"/>
      <c r="I234" s="150"/>
      <c r="J234" s="150"/>
      <c r="K234" s="150"/>
      <c r="L234" s="67"/>
    </row>
    <row r="235" spans="7:12" ht="15.6" x14ac:dyDescent="0.3">
      <c r="G235" s="67"/>
      <c r="H235" s="150"/>
      <c r="I235" s="150"/>
      <c r="J235" s="150"/>
      <c r="K235" s="150"/>
      <c r="L235" s="67"/>
    </row>
    <row r="236" spans="7:12" ht="15.6" x14ac:dyDescent="0.3">
      <c r="G236" s="67"/>
      <c r="H236" s="150"/>
      <c r="I236" s="150"/>
      <c r="J236" s="150"/>
      <c r="K236" s="150"/>
      <c r="L236" s="67"/>
    </row>
    <row r="237" spans="7:12" ht="15.6" x14ac:dyDescent="0.3">
      <c r="G237" s="67"/>
      <c r="H237" s="150"/>
      <c r="I237" s="150"/>
      <c r="J237" s="150"/>
      <c r="K237" s="150"/>
      <c r="L237" s="67"/>
    </row>
    <row r="238" spans="7:12" ht="15.6" x14ac:dyDescent="0.3">
      <c r="G238" s="67"/>
      <c r="H238" s="150"/>
      <c r="I238" s="150"/>
      <c r="J238" s="150"/>
      <c r="K238" s="150"/>
      <c r="L238" s="67"/>
    </row>
    <row r="239" spans="7:12" ht="15.6" x14ac:dyDescent="0.3">
      <c r="G239" s="67"/>
      <c r="H239" s="150"/>
      <c r="I239" s="150"/>
      <c r="J239" s="150"/>
      <c r="K239" s="150"/>
      <c r="L239" s="67"/>
    </row>
    <row r="240" spans="7:12" ht="15.6" x14ac:dyDescent="0.3">
      <c r="G240" s="67"/>
      <c r="H240" s="150"/>
      <c r="I240" s="150"/>
      <c r="J240" s="150"/>
      <c r="K240" s="150"/>
      <c r="L240" s="67"/>
    </row>
    <row r="241" spans="7:12" ht="15.6" x14ac:dyDescent="0.3">
      <c r="G241" s="67"/>
      <c r="H241" s="150"/>
      <c r="I241" s="150"/>
      <c r="J241" s="150"/>
      <c r="K241" s="150"/>
      <c r="L241" s="67"/>
    </row>
    <row r="242" spans="7:12" ht="15.6" x14ac:dyDescent="0.3">
      <c r="G242" s="67"/>
      <c r="H242" s="150"/>
      <c r="I242" s="150"/>
      <c r="J242" s="150"/>
      <c r="K242" s="150"/>
      <c r="L242" s="67"/>
    </row>
    <row r="243" spans="7:12" ht="15.6" x14ac:dyDescent="0.3">
      <c r="G243" s="67"/>
      <c r="H243" s="150"/>
      <c r="I243" s="150"/>
      <c r="J243" s="150"/>
      <c r="K243" s="150"/>
      <c r="L243" s="67"/>
    </row>
    <row r="244" spans="7:12" ht="15.6" x14ac:dyDescent="0.3">
      <c r="G244" s="67"/>
      <c r="H244" s="150"/>
      <c r="I244" s="150"/>
      <c r="J244" s="150"/>
      <c r="K244" s="150"/>
      <c r="L244" s="67"/>
    </row>
    <row r="245" spans="7:12" ht="15.6" x14ac:dyDescent="0.3">
      <c r="G245" s="67"/>
      <c r="H245" s="150"/>
      <c r="I245" s="150"/>
      <c r="J245" s="150"/>
      <c r="K245" s="150"/>
      <c r="L245" s="67"/>
    </row>
    <row r="246" spans="7:12" ht="15.6" x14ac:dyDescent="0.3">
      <c r="G246" s="67"/>
      <c r="H246" s="150"/>
      <c r="I246" s="150"/>
      <c r="J246" s="150"/>
      <c r="K246" s="150"/>
      <c r="L246" s="67"/>
    </row>
    <row r="247" spans="7:12" ht="15.6" x14ac:dyDescent="0.3">
      <c r="G247" s="67"/>
      <c r="H247" s="150"/>
      <c r="I247" s="150"/>
      <c r="J247" s="150"/>
      <c r="K247" s="150"/>
      <c r="L247" s="67"/>
    </row>
    <row r="248" spans="7:12" ht="15.6" x14ac:dyDescent="0.3">
      <c r="G248" s="67"/>
      <c r="H248" s="150"/>
      <c r="I248" s="150"/>
      <c r="J248" s="150"/>
      <c r="K248" s="150"/>
      <c r="L248" s="67"/>
    </row>
    <row r="249" spans="7:12" ht="15.6" x14ac:dyDescent="0.3">
      <c r="G249" s="67"/>
      <c r="H249" s="150"/>
      <c r="I249" s="150"/>
      <c r="J249" s="150"/>
      <c r="K249" s="150"/>
      <c r="L249" s="67"/>
    </row>
    <row r="250" spans="7:12" ht="15.6" x14ac:dyDescent="0.3">
      <c r="G250" s="67"/>
      <c r="H250" s="150"/>
      <c r="I250" s="150"/>
      <c r="J250" s="150"/>
      <c r="K250" s="150"/>
      <c r="L250" s="67"/>
    </row>
    <row r="251" spans="7:12" ht="15.6" x14ac:dyDescent="0.3">
      <c r="G251" s="67"/>
      <c r="H251" s="150"/>
      <c r="I251" s="150"/>
      <c r="J251" s="150"/>
      <c r="K251" s="150"/>
      <c r="L251" s="67"/>
    </row>
    <row r="252" spans="7:12" ht="15.6" x14ac:dyDescent="0.3">
      <c r="G252" s="67"/>
      <c r="H252" s="150"/>
      <c r="I252" s="150"/>
      <c r="J252" s="150"/>
      <c r="K252" s="150"/>
      <c r="L252" s="67"/>
    </row>
    <row r="253" spans="7:12" ht="15.6" x14ac:dyDescent="0.3">
      <c r="G253" s="67"/>
      <c r="H253" s="150"/>
      <c r="I253" s="150"/>
      <c r="J253" s="150"/>
      <c r="K253" s="150"/>
      <c r="L253" s="67"/>
    </row>
    <row r="254" spans="7:12" ht="15.6" x14ac:dyDescent="0.3">
      <c r="G254" s="67"/>
      <c r="H254" s="150"/>
      <c r="I254" s="150"/>
      <c r="J254" s="150"/>
      <c r="K254" s="150"/>
      <c r="L254" s="67"/>
    </row>
    <row r="255" spans="7:12" ht="15.6" x14ac:dyDescent="0.3">
      <c r="G255" s="67"/>
      <c r="H255" s="150"/>
      <c r="I255" s="150"/>
      <c r="J255" s="150"/>
      <c r="K255" s="150"/>
      <c r="L255" s="67"/>
    </row>
    <row r="256" spans="7:12" ht="15.6" x14ac:dyDescent="0.3">
      <c r="G256" s="67"/>
      <c r="H256" s="150"/>
      <c r="I256" s="150"/>
      <c r="J256" s="150"/>
      <c r="K256" s="150"/>
      <c r="L256" s="67"/>
    </row>
    <row r="257" spans="7:12" ht="15.6" x14ac:dyDescent="0.3">
      <c r="G257" s="67"/>
      <c r="H257" s="150"/>
      <c r="I257" s="150"/>
      <c r="J257" s="150"/>
      <c r="K257" s="150"/>
      <c r="L257" s="67"/>
    </row>
    <row r="258" spans="7:12" ht="15.6" x14ac:dyDescent="0.3">
      <c r="G258" s="67"/>
      <c r="H258" s="150"/>
      <c r="I258" s="150"/>
      <c r="J258" s="150"/>
      <c r="K258" s="150"/>
      <c r="L258" s="67"/>
    </row>
    <row r="259" spans="7:12" ht="15.6" x14ac:dyDescent="0.3">
      <c r="G259" s="67"/>
      <c r="H259" s="150"/>
      <c r="I259" s="150"/>
      <c r="J259" s="150"/>
      <c r="K259" s="150"/>
      <c r="L259" s="67"/>
    </row>
    <row r="260" spans="7:12" ht="15.6" x14ac:dyDescent="0.3">
      <c r="G260" s="67"/>
      <c r="H260" s="150"/>
      <c r="I260" s="150"/>
      <c r="J260" s="150"/>
      <c r="K260" s="150"/>
      <c r="L260" s="67"/>
    </row>
    <row r="261" spans="7:12" ht="15.6" x14ac:dyDescent="0.3">
      <c r="G261" s="67"/>
      <c r="H261" s="150"/>
      <c r="I261" s="150"/>
      <c r="J261" s="150"/>
      <c r="K261" s="150"/>
      <c r="L261" s="67"/>
    </row>
    <row r="262" spans="7:12" ht="15.6" x14ac:dyDescent="0.3">
      <c r="G262" s="67"/>
      <c r="H262" s="150"/>
      <c r="I262" s="150"/>
      <c r="J262" s="150"/>
      <c r="K262" s="150"/>
      <c r="L262" s="67"/>
    </row>
    <row r="263" spans="7:12" ht="15.6" x14ac:dyDescent="0.3">
      <c r="G263" s="67"/>
      <c r="H263" s="150"/>
      <c r="I263" s="150"/>
      <c r="J263" s="150"/>
      <c r="K263" s="150"/>
      <c r="L263" s="67"/>
    </row>
    <row r="264" spans="7:12" ht="15.6" x14ac:dyDescent="0.3">
      <c r="G264" s="67"/>
      <c r="H264" s="150"/>
      <c r="I264" s="150"/>
      <c r="J264" s="150"/>
      <c r="K264" s="150"/>
      <c r="L264" s="67"/>
    </row>
    <row r="265" spans="7:12" ht="15.6" x14ac:dyDescent="0.3">
      <c r="G265" s="67"/>
      <c r="H265" s="150"/>
      <c r="I265" s="150"/>
      <c r="J265" s="150"/>
      <c r="K265" s="150"/>
      <c r="L265" s="67"/>
    </row>
    <row r="266" spans="7:12" ht="15.6" x14ac:dyDescent="0.3">
      <c r="G266" s="67"/>
      <c r="H266" s="150"/>
      <c r="I266" s="150"/>
      <c r="J266" s="150"/>
      <c r="K266" s="150"/>
      <c r="L266" s="67"/>
    </row>
    <row r="267" spans="7:12" ht="15.6" x14ac:dyDescent="0.3">
      <c r="G267" s="67"/>
      <c r="H267" s="150"/>
      <c r="I267" s="150"/>
      <c r="J267" s="150"/>
      <c r="K267" s="150"/>
      <c r="L267" s="67"/>
    </row>
    <row r="268" spans="7:12" ht="15.6" x14ac:dyDescent="0.3">
      <c r="G268" s="67"/>
      <c r="H268" s="150"/>
      <c r="I268" s="150"/>
      <c r="J268" s="150"/>
      <c r="K268" s="150"/>
      <c r="L268" s="67"/>
    </row>
    <row r="269" spans="7:12" ht="15.6" x14ac:dyDescent="0.3">
      <c r="G269" s="67"/>
      <c r="H269" s="150"/>
      <c r="I269" s="150"/>
      <c r="J269" s="150"/>
      <c r="K269" s="150"/>
      <c r="L269" s="67"/>
    </row>
    <row r="270" spans="7:12" x14ac:dyDescent="0.3">
      <c r="G270" s="67"/>
      <c r="H270" s="67"/>
      <c r="I270" s="67"/>
      <c r="J270" s="67"/>
      <c r="K270" s="67"/>
      <c r="L270" s="67"/>
    </row>
    <row r="271" spans="7:12" x14ac:dyDescent="0.3">
      <c r="G271" s="67"/>
      <c r="H271" s="67"/>
      <c r="I271" s="67"/>
      <c r="J271" s="67"/>
      <c r="K271" s="67"/>
      <c r="L271" s="67"/>
    </row>
  </sheetData>
  <mergeCells count="13">
    <mergeCell ref="C30:D30"/>
    <mergeCell ref="C34:D34"/>
    <mergeCell ref="H12:L13"/>
    <mergeCell ref="H18:K18"/>
    <mergeCell ref="C21:D21"/>
    <mergeCell ref="N22:U23"/>
    <mergeCell ref="C26:D26"/>
    <mergeCell ref="D2:L2"/>
    <mergeCell ref="G3:H3"/>
    <mergeCell ref="C4:E5"/>
    <mergeCell ref="G4:L8"/>
    <mergeCell ref="O4:V5"/>
    <mergeCell ref="C6:D6"/>
  </mergeCells>
  <dataValidations count="11">
    <dataValidation type="list" allowBlank="1" showInputMessage="1" showErrorMessage="1" promptTitle="Instruction" prompt="Select the reflection (1: Higher values reflect better performance; -1: Lower values reflect better performance)" sqref="C17" xr:uid="{ED277D59-5373-44FC-BA94-FDBEA0DF70CD}">
      <formula1>"1,-1"</formula1>
    </dataValidation>
    <dataValidation allowBlank="1" showInputMessage="1" showErrorMessage="1" promptTitle="Instruction" prompt="Enter the number of control participants for which pre- and post-intervention data is recorded. Leave blank if no control data has been collected. " sqref="C14" xr:uid="{DA84EEF0-9BB0-4662-BFE3-7252D6FBCB30}"/>
    <dataValidation allowBlank="1" showInputMessage="1" showErrorMessage="1" promptTitle="Instruction" prompt="Enter the number of intervention participants for which pre- and post-intervention data is recorded." sqref="C11" xr:uid="{8C2DC1BE-E740-4354-B4CC-633E4B77CA77}"/>
    <dataValidation allowBlank="1" showInputMessage="1" showErrorMessage="1" promptTitle="Warning" prompt="Pre- and post-intervention data from intervention group must be included. Only include participants with both pre and post data." sqref="H19:K19 H22:K22" xr:uid="{A40BF810-4928-4F6C-AF19-63998219B19B}"/>
    <dataValidation allowBlank="1" showErrorMessage="1" sqref="C16 D21:E32 C21:C22 C24:C32" xr:uid="{A15FEB4A-B8BA-4D2C-A616-3DC6FE65F324}"/>
    <dataValidation type="list" allowBlank="1" showInputMessage="1" showErrorMessage="1" promptTitle="Instruction" prompt="Select the outcome measure type from the following" sqref="C8" xr:uid="{508E3AAD-CFC6-4D0F-BDA9-F498BD2EA12F}">
      <formula1>"Maximum Strength, Jump, Sprint, Power, Agility, Other"</formula1>
    </dataValidation>
    <dataValidation allowBlank="1" sqref="H23:K69 H20:K21" xr:uid="{372287B5-6739-4750-889C-C5662D68D3ED}"/>
    <dataValidation type="decimal" operator="greaterThan" allowBlank="1" showErrorMessage="1" errorTitle="Warning" error="TE is a positive (decimal) value greater than 0." promptTitle="Instruction" prompt="Input the typical error estimate you have computed for the outcome measure." sqref="D9:D16" xr:uid="{732BC749-B6B1-4E1F-AEF4-1F3BC0AE3EF8}">
      <formula1>0</formula1>
    </dataValidation>
    <dataValidation allowBlank="1" showErrorMessage="1" promptTitle="Instruction" prompt="Input an appropriate label to identify this outcome measure" sqref="C12 C15" xr:uid="{1FEFBA44-2277-40DF-A7D1-5295B4F214C2}"/>
    <dataValidation allowBlank="1" showInputMessage="1" showErrorMessage="1" promptTitle="Instruction" prompt="Correlation between intervention participants pre and post scores. If the value is unkown a standard estimate such as 0.7 should be used. A value must be entered or a correlation of 0 will be assumed." sqref="C20" xr:uid="{6802D0E4-4AF9-4AA4-A556-CA7E7070FB57}"/>
    <dataValidation allowBlank="1" showInputMessage="1" showErrorMessage="1" promptTitle="Instruction" prompt="Correlation between control participants pre and post scores. If the value is unkown a standard estimate such as 0.7 should be used. leave blank if no control data are proivded." sqref="C23" xr:uid="{7D0AE0D8-9C1C-4488-AE4B-7D9392010D2D}"/>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SF-S0. Contents</vt:lpstr>
      <vt:lpstr>SF-S1. Instructions</vt:lpstr>
      <vt:lpstr>SF-S2. Analysis Tool</vt:lpstr>
      <vt:lpstr>SF-S3. Analysis 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Swinton (shs)</dc:creator>
  <cp:lastModifiedBy>Paul Swinton</cp:lastModifiedBy>
  <dcterms:created xsi:type="dcterms:W3CDTF">2017-12-18T01:12:52Z</dcterms:created>
  <dcterms:modified xsi:type="dcterms:W3CDTF">2021-09-05T19:50:25Z</dcterms:modified>
</cp:coreProperties>
</file>